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22995" windowHeight="12840"/>
  </bookViews>
  <sheets>
    <sheet name="Index" sheetId="92" r:id="rId1"/>
    <sheet name="10-49" sheetId="6" r:id="rId2"/>
    <sheet name="14-52" sheetId="7" r:id="rId3"/>
    <sheet name="16-55" sheetId="8" r:id="rId4"/>
    <sheet name="22-41" sheetId="9" r:id="rId5"/>
    <sheet name="22-55" sheetId="10" r:id="rId6"/>
    <sheet name="22-75" sheetId="11" r:id="rId7"/>
    <sheet name="22-76" sheetId="12" r:id="rId8"/>
    <sheet name="26-16" sheetId="13" r:id="rId9"/>
    <sheet name="26-16-7020" sheetId="14" r:id="rId10"/>
    <sheet name="26-16-7025" sheetId="15" r:id="rId11"/>
    <sheet name="26-16-7030" sheetId="16" r:id="rId12"/>
    <sheet name="26-17" sheetId="17" r:id="rId13"/>
    <sheet name="34-31" sheetId="18" r:id="rId14"/>
    <sheet name="34-32" sheetId="19" r:id="rId15"/>
    <sheet name="34-33" sheetId="20" r:id="rId16"/>
    <sheet name="34-34" sheetId="21" r:id="rId17"/>
    <sheet name="34-35" sheetId="22" r:id="rId18"/>
    <sheet name="42-42" sheetId="23" r:id="rId19"/>
    <sheet name="42-43" sheetId="24" r:id="rId20"/>
    <sheet name="42-44" sheetId="25" r:id="rId21"/>
    <sheet name="42-45" sheetId="26" r:id="rId22"/>
    <sheet name="42-46" sheetId="27" r:id="rId23"/>
    <sheet name="42-47" sheetId="28" r:id="rId24"/>
    <sheet name="46-21" sheetId="29" r:id="rId25"/>
    <sheet name="46-22" sheetId="30" r:id="rId26"/>
    <sheet name="54-23" sheetId="31" r:id="rId27"/>
    <sheet name="54-23-7700" sheetId="32" r:id="rId28"/>
    <sheet name="54-24-7540" sheetId="33" r:id="rId29"/>
    <sheet name="54-26" sheetId="34" r:id="rId30"/>
    <sheet name="54-27-7545" sheetId="35" r:id="rId31"/>
    <sheet name="54-32" sheetId="36" r:id="rId32"/>
    <sheet name="54-32-7601" sheetId="37" r:id="rId33"/>
    <sheet name="54-33-7560" sheetId="38" r:id="rId34"/>
    <sheet name="54-53-7550" sheetId="39" r:id="rId35"/>
    <sheet name="54-55-7580" sheetId="40" r:id="rId36"/>
    <sheet name="62-53" sheetId="41" r:id="rId37"/>
    <sheet name="62-54" sheetId="42" r:id="rId38"/>
    <sheet name="62-74" sheetId="43" r:id="rId39"/>
    <sheet name="66-12" sheetId="44" r:id="rId40"/>
    <sheet name="66-13" sheetId="45" r:id="rId41"/>
    <sheet name="66-18" sheetId="46" r:id="rId42"/>
    <sheet name="66-74" sheetId="47" r:id="rId43"/>
    <sheet name="66-82" sheetId="48" r:id="rId44"/>
    <sheet name="67-14" sheetId="49" r:id="rId45"/>
    <sheet name="67-83-3610" sheetId="50" r:id="rId46"/>
    <sheet name="67-83-3630" sheetId="51" r:id="rId47"/>
    <sheet name="67-83-3640" sheetId="52" r:id="rId48"/>
    <sheet name="67-83-3650" sheetId="53" r:id="rId49"/>
    <sheet name="74-37" sheetId="54" r:id="rId50"/>
    <sheet name="74-37-2541" sheetId="55" r:id="rId51"/>
    <sheet name="74-74" sheetId="56" r:id="rId52"/>
    <sheet name="74-36" sheetId="57" r:id="rId53"/>
    <sheet name="74-36-2405" sheetId="58" r:id="rId54"/>
    <sheet name="74-36-2410" sheetId="59" r:id="rId55"/>
    <sheet name="74-36-2415" sheetId="60" r:id="rId56"/>
    <sheet name="74-36-2416" sheetId="61" r:id="rId57"/>
    <sheet name="74-36-2417" sheetId="62" r:id="rId58"/>
    <sheet name="74-36-2430" sheetId="63" r:id="rId59"/>
    <sheet name="74-36-2440" sheetId="64" r:id="rId60"/>
    <sheet name="74-36-2445" sheetId="65" r:id="rId61"/>
    <sheet name="74-36-2450" sheetId="66" r:id="rId62"/>
    <sheet name="74-36-2455" sheetId="67" r:id="rId63"/>
    <sheet name="74-36-2460" sheetId="68" r:id="rId64"/>
    <sheet name="74-36-2465" sheetId="69" r:id="rId65"/>
    <sheet name="74-36-2470" sheetId="70" r:id="rId66"/>
    <sheet name="74-36-2475" sheetId="71" r:id="rId67"/>
    <sheet name="74-36-2480" sheetId="72" r:id="rId68"/>
    <sheet name="74-36-2485" sheetId="73" r:id="rId69"/>
    <sheet name="78-11" sheetId="74" r:id="rId70"/>
    <sheet name="78-61" sheetId="75" r:id="rId71"/>
    <sheet name="78-62" sheetId="76" r:id="rId72"/>
    <sheet name="82-52" sheetId="77" r:id="rId73"/>
    <sheet name="82-72" sheetId="78" r:id="rId74"/>
    <sheet name="82-73" sheetId="79" r:id="rId75"/>
    <sheet name="82-74" sheetId="80" r:id="rId76"/>
    <sheet name="82-74-2026" sheetId="81" r:id="rId77"/>
    <sheet name="82-74-2034" sheetId="82" r:id="rId78"/>
    <sheet name="82-74-2052" sheetId="83" r:id="rId79"/>
    <sheet name="82-74-2057" sheetId="84" r:id="rId80"/>
    <sheet name="82-75" sheetId="85" r:id="rId81"/>
    <sheet name="82-82" sheetId="86" r:id="rId82"/>
    <sheet name="82-82-2096" sheetId="87" r:id="rId83"/>
    <sheet name="82-82-2097" sheetId="88" r:id="rId84"/>
    <sheet name="82-82-2098" sheetId="89" r:id="rId85"/>
    <sheet name="94-74-9410" sheetId="90" r:id="rId86"/>
    <sheet name="98-15" sheetId="91" r:id="rId87"/>
    <sheet name="Sheet1" sheetId="93" r:id="rId88"/>
  </sheets>
  <definedNames>
    <definedName name="FiscalYear" localSheetId="1">'10-49'!$B$1</definedName>
    <definedName name="FiscalYear" localSheetId="2">'14-52'!$B$1</definedName>
    <definedName name="FiscalYear" localSheetId="3">'16-55'!$B$1</definedName>
    <definedName name="FiscalYear" localSheetId="4">'22-41'!$B$1</definedName>
    <definedName name="FiscalYear" localSheetId="5">'22-55'!$B$1</definedName>
    <definedName name="FiscalYear" localSheetId="6">'22-75'!$B$1</definedName>
    <definedName name="FiscalYear" localSheetId="7">'22-76'!$B$1</definedName>
    <definedName name="FiscalYear" localSheetId="8">'26-16'!$B$1</definedName>
    <definedName name="FiscalYear" localSheetId="9">'26-16-7020'!$B$1</definedName>
    <definedName name="FiscalYear" localSheetId="10">'26-16-7025'!$B$1</definedName>
    <definedName name="FiscalYear" localSheetId="11">'26-16-7030'!$B$1</definedName>
    <definedName name="FiscalYear" localSheetId="12">'26-17'!$B$1</definedName>
    <definedName name="FiscalYear" localSheetId="13">'34-31'!$B$1</definedName>
    <definedName name="FiscalYear" localSheetId="14">'34-32'!$B$1</definedName>
    <definedName name="FiscalYear" localSheetId="15">'34-33'!$B$1</definedName>
    <definedName name="FiscalYear" localSheetId="16">'34-34'!$B$1</definedName>
    <definedName name="FiscalYear" localSheetId="17">'34-35'!$B$1</definedName>
    <definedName name="FiscalYear" localSheetId="18">'42-42'!$B$1</definedName>
    <definedName name="FiscalYear" localSheetId="19">'42-43'!$B$1</definedName>
    <definedName name="FiscalYear" localSheetId="20">'42-44'!$B$1</definedName>
    <definedName name="FiscalYear" localSheetId="21">'42-45'!$B$1</definedName>
    <definedName name="FiscalYear" localSheetId="22">'42-46'!$B$1</definedName>
    <definedName name="FiscalYear" localSheetId="23">'42-47'!$B$1</definedName>
    <definedName name="FiscalYear" localSheetId="24">'46-21'!$B$1</definedName>
    <definedName name="FiscalYear" localSheetId="25">'46-22'!$B$1</definedName>
    <definedName name="FiscalYear" localSheetId="26">'54-23'!$B$1</definedName>
    <definedName name="FiscalYear" localSheetId="27">'54-23-7700'!$B$1</definedName>
    <definedName name="FiscalYear" localSheetId="28">'54-24-7540'!$B$1</definedName>
    <definedName name="FiscalYear" localSheetId="29">'54-26'!$B$1</definedName>
    <definedName name="FiscalYear" localSheetId="30">'54-27-7545'!$B$1</definedName>
    <definedName name="FiscalYear" localSheetId="31">'54-32'!$B$1</definedName>
    <definedName name="FiscalYear" localSheetId="32">'54-32-7601'!$B$1</definedName>
    <definedName name="FiscalYear" localSheetId="33">'54-33-7560'!$B$1</definedName>
    <definedName name="FiscalYear" localSheetId="34">'54-53-7550'!$B$1</definedName>
    <definedName name="FiscalYear" localSheetId="35">'54-55-7580'!$B$1</definedName>
    <definedName name="FiscalYear" localSheetId="36">'62-53'!$B$1</definedName>
    <definedName name="FiscalYear" localSheetId="37">'62-54'!$B$1</definedName>
    <definedName name="FiscalYear" localSheetId="38">'62-74'!$B$1</definedName>
    <definedName name="FiscalYear" localSheetId="39">'66-12'!$B$1</definedName>
    <definedName name="FiscalYear" localSheetId="40">'66-13'!$B$1</definedName>
    <definedName name="FiscalYear" localSheetId="41">'66-18'!$B$1</definedName>
    <definedName name="FiscalYear" localSheetId="42">'66-74'!$B$1</definedName>
    <definedName name="FiscalYear" localSheetId="43">'66-82'!$B$1</definedName>
    <definedName name="FiscalYear" localSheetId="44">'67-14'!$B$1</definedName>
    <definedName name="FiscalYear" localSheetId="45">'67-83-3610'!$B$1</definedName>
    <definedName name="FiscalYear" localSheetId="46">'67-83-3630'!$B$1</definedName>
    <definedName name="FiscalYear" localSheetId="47">'67-83-3640'!$B$1</definedName>
    <definedName name="FiscalYear" localSheetId="48">'67-83-3650'!$B$1</definedName>
    <definedName name="FiscalYear" localSheetId="52">'74-36'!$B$1</definedName>
    <definedName name="FiscalYear" localSheetId="53">'74-36-2405'!$B$1</definedName>
    <definedName name="FiscalYear" localSheetId="54">'74-36-2410'!$B$1</definedName>
    <definedName name="FiscalYear" localSheetId="55">'74-36-2415'!$B$1</definedName>
    <definedName name="FiscalYear" localSheetId="56">'74-36-2416'!$B$1</definedName>
    <definedName name="FiscalYear" localSheetId="57">'74-36-2417'!$B$1</definedName>
    <definedName name="FiscalYear" localSheetId="58">'74-36-2430'!$B$1</definedName>
    <definedName name="FiscalYear" localSheetId="59">'74-36-2440'!$B$1</definedName>
    <definedName name="FiscalYear" localSheetId="60">'74-36-2445'!$B$1</definedName>
    <definedName name="FiscalYear" localSheetId="61">'74-36-2450'!$B$1</definedName>
    <definedName name="FiscalYear" localSheetId="62">'74-36-2455'!$B$1</definedName>
    <definedName name="FiscalYear" localSheetId="63">'74-36-2460'!$B$1</definedName>
    <definedName name="FiscalYear" localSheetId="64">'74-36-2465'!$B$1</definedName>
    <definedName name="FiscalYear" localSheetId="65">'74-36-2470'!$B$1</definedName>
    <definedName name="FiscalYear" localSheetId="66">'74-36-2475'!$B$1</definedName>
    <definedName name="FiscalYear" localSheetId="67">'74-36-2480'!$B$1</definedName>
    <definedName name="FiscalYear" localSheetId="68">'74-36-2485'!$B$1</definedName>
    <definedName name="FiscalYear" localSheetId="49">'74-37'!$B$1</definedName>
    <definedName name="FiscalYear" localSheetId="50">'74-37-2541'!$B$1</definedName>
    <definedName name="FiscalYear" localSheetId="51">'74-74'!$B$1</definedName>
    <definedName name="FiscalYear" localSheetId="69">'78-11'!$B$1</definedName>
    <definedName name="FiscalYear" localSheetId="70">'78-61'!$B$1</definedName>
    <definedName name="FiscalYear" localSheetId="71">'78-62'!$B$1</definedName>
    <definedName name="FiscalYear" localSheetId="72">'82-52'!$B$1</definedName>
    <definedName name="FiscalYear" localSheetId="73">'82-72'!$B$1</definedName>
    <definedName name="FiscalYear" localSheetId="74">'82-73'!$B$1</definedName>
    <definedName name="FiscalYear" localSheetId="75">'82-74'!$B$1</definedName>
    <definedName name="FiscalYear" localSheetId="76">'82-74-2026'!$B$1</definedName>
    <definedName name="FiscalYear" localSheetId="77">'82-74-2034'!$B$1</definedName>
    <definedName name="FiscalYear" localSheetId="78">'82-74-2052'!$B$1</definedName>
    <definedName name="FiscalYear" localSheetId="79">'82-74-2057'!$B$1</definedName>
    <definedName name="FiscalYear" localSheetId="80">'82-75'!$B$1</definedName>
    <definedName name="FiscalYear" localSheetId="81">'82-82'!$B$1</definedName>
    <definedName name="FiscalYear" localSheetId="82">'82-82-2096'!$B$1</definedName>
    <definedName name="FiscalYear" localSheetId="83">'82-82-2097'!$B$1</definedName>
    <definedName name="FiscalYear" localSheetId="84">'82-82-2098'!$B$1</definedName>
    <definedName name="FiscalYear" localSheetId="85">'94-74-9410'!$B$1</definedName>
    <definedName name="FiscalYear" localSheetId="86">'98-15'!$B$1</definedName>
    <definedName name="_xlnm.Print_Titles" localSheetId="1">'10-49'!$1:$8</definedName>
    <definedName name="_xlnm.Print_Titles" localSheetId="2">'14-52'!$1:$8</definedName>
    <definedName name="_xlnm.Print_Titles" localSheetId="3">'16-55'!$1:$8</definedName>
    <definedName name="_xlnm.Print_Titles" localSheetId="4">'22-41'!$1:$8</definedName>
    <definedName name="_xlnm.Print_Titles" localSheetId="5">'22-55'!$1:$8</definedName>
    <definedName name="_xlnm.Print_Titles" localSheetId="6">'22-75'!$1:$8</definedName>
    <definedName name="_xlnm.Print_Titles" localSheetId="7">'22-76'!$1:$8</definedName>
    <definedName name="_xlnm.Print_Titles" localSheetId="8">'26-16'!$1:$8</definedName>
    <definedName name="_xlnm.Print_Titles" localSheetId="9">'26-16-7020'!$1:$8</definedName>
    <definedName name="_xlnm.Print_Titles" localSheetId="10">'26-16-7025'!$1:$8</definedName>
    <definedName name="_xlnm.Print_Titles" localSheetId="11">'26-16-7030'!$1:$8</definedName>
    <definedName name="_xlnm.Print_Titles" localSheetId="12">'26-17'!$1:$8</definedName>
    <definedName name="_xlnm.Print_Titles" localSheetId="13">'34-31'!$1:$8</definedName>
    <definedName name="_xlnm.Print_Titles" localSheetId="14">'34-32'!$1:$8</definedName>
    <definedName name="_xlnm.Print_Titles" localSheetId="15">'34-33'!$1:$8</definedName>
    <definedName name="_xlnm.Print_Titles" localSheetId="16">'34-34'!$1:$8</definedName>
    <definedName name="_xlnm.Print_Titles" localSheetId="17">'34-35'!$1:$8</definedName>
    <definedName name="_xlnm.Print_Titles" localSheetId="18">'42-42'!$1:$8</definedName>
    <definedName name="_xlnm.Print_Titles" localSheetId="19">'42-43'!$1:$8</definedName>
    <definedName name="_xlnm.Print_Titles" localSheetId="20">'42-44'!$1:$8</definedName>
    <definedName name="_xlnm.Print_Titles" localSheetId="21">'42-45'!$1:$8</definedName>
    <definedName name="_xlnm.Print_Titles" localSheetId="22">'42-46'!$1:$8</definedName>
    <definedName name="_xlnm.Print_Titles" localSheetId="23">'42-47'!$1:$8</definedName>
    <definedName name="_xlnm.Print_Titles" localSheetId="24">'46-21'!$1:$8</definedName>
    <definedName name="_xlnm.Print_Titles" localSheetId="25">'46-22'!$1:$8</definedName>
    <definedName name="_xlnm.Print_Titles" localSheetId="26">'54-23'!$1:$8</definedName>
    <definedName name="_xlnm.Print_Titles" localSheetId="27">'54-23-7700'!$1:$8</definedName>
    <definedName name="_xlnm.Print_Titles" localSheetId="28">'54-24-7540'!$1:$8</definedName>
    <definedName name="_xlnm.Print_Titles" localSheetId="29">'54-26'!$1:$8</definedName>
    <definedName name="_xlnm.Print_Titles" localSheetId="30">'54-27-7545'!$1:$8</definedName>
    <definedName name="_xlnm.Print_Titles" localSheetId="31">'54-32'!$1:$8</definedName>
    <definedName name="_xlnm.Print_Titles" localSheetId="32">'54-32-7601'!$1:$8</definedName>
    <definedName name="_xlnm.Print_Titles" localSheetId="33">'54-33-7560'!$1:$8</definedName>
    <definedName name="_xlnm.Print_Titles" localSheetId="34">'54-53-7550'!$1:$8</definedName>
    <definedName name="_xlnm.Print_Titles" localSheetId="35">'54-55-7580'!$1:$8</definedName>
    <definedName name="_xlnm.Print_Titles" localSheetId="36">'62-53'!$1:$8</definedName>
    <definedName name="_xlnm.Print_Titles" localSheetId="37">'62-54'!$1:$8</definedName>
    <definedName name="_xlnm.Print_Titles" localSheetId="38">'62-74'!$1:$8</definedName>
    <definedName name="_xlnm.Print_Titles" localSheetId="39">'66-12'!$1:$8</definedName>
    <definedName name="_xlnm.Print_Titles" localSheetId="40">'66-13'!$1:$8</definedName>
    <definedName name="_xlnm.Print_Titles" localSheetId="41">'66-18'!$1:$8</definedName>
    <definedName name="_xlnm.Print_Titles" localSheetId="42">'66-74'!$1:$8</definedName>
    <definedName name="_xlnm.Print_Titles" localSheetId="43">'66-82'!$1:$8</definedName>
    <definedName name="_xlnm.Print_Titles" localSheetId="44">'67-14'!$1:$8</definedName>
    <definedName name="_xlnm.Print_Titles" localSheetId="45">'67-83-3610'!$1:$8</definedName>
    <definedName name="_xlnm.Print_Titles" localSheetId="46">'67-83-3630'!$1:$8</definedName>
    <definedName name="_xlnm.Print_Titles" localSheetId="47">'67-83-3640'!$1:$8</definedName>
    <definedName name="_xlnm.Print_Titles" localSheetId="48">'67-83-3650'!$1:$8</definedName>
    <definedName name="_xlnm.Print_Titles" localSheetId="52">'74-36'!$1:$8</definedName>
    <definedName name="_xlnm.Print_Titles" localSheetId="53">'74-36-2405'!$1:$8</definedName>
    <definedName name="_xlnm.Print_Titles" localSheetId="54">'74-36-2410'!$1:$8</definedName>
    <definedName name="_xlnm.Print_Titles" localSheetId="55">'74-36-2415'!$1:$8</definedName>
    <definedName name="_xlnm.Print_Titles" localSheetId="56">'74-36-2416'!$1:$8</definedName>
    <definedName name="_xlnm.Print_Titles" localSheetId="57">'74-36-2417'!$1:$8</definedName>
    <definedName name="_xlnm.Print_Titles" localSheetId="58">'74-36-2430'!$1:$8</definedName>
    <definedName name="_xlnm.Print_Titles" localSheetId="59">'74-36-2440'!$1:$8</definedName>
    <definedName name="_xlnm.Print_Titles" localSheetId="60">'74-36-2445'!$1:$8</definedName>
    <definedName name="_xlnm.Print_Titles" localSheetId="61">'74-36-2450'!$1:$8</definedName>
    <definedName name="_xlnm.Print_Titles" localSheetId="62">'74-36-2455'!$1:$8</definedName>
    <definedName name="_xlnm.Print_Titles" localSheetId="63">'74-36-2460'!$1:$8</definedName>
    <definedName name="_xlnm.Print_Titles" localSheetId="64">'74-36-2465'!$1:$8</definedName>
    <definedName name="_xlnm.Print_Titles" localSheetId="65">'74-36-2470'!$1:$8</definedName>
    <definedName name="_xlnm.Print_Titles" localSheetId="66">'74-36-2475'!$1:$8</definedName>
    <definedName name="_xlnm.Print_Titles" localSheetId="67">'74-36-2480'!$1:$8</definedName>
    <definedName name="_xlnm.Print_Titles" localSheetId="68">'74-36-2485'!$1:$8</definedName>
    <definedName name="_xlnm.Print_Titles" localSheetId="49">'74-37'!$1:$8</definedName>
    <definedName name="_xlnm.Print_Titles" localSheetId="50">'74-37-2541'!$1:$8</definedName>
    <definedName name="_xlnm.Print_Titles" localSheetId="51">'74-74'!$1:$8</definedName>
    <definedName name="_xlnm.Print_Titles" localSheetId="69">'78-11'!$1:$8</definedName>
    <definedName name="_xlnm.Print_Titles" localSheetId="70">'78-61'!$1:$8</definedName>
    <definedName name="_xlnm.Print_Titles" localSheetId="71">'78-62'!$1:$8</definedName>
    <definedName name="_xlnm.Print_Titles" localSheetId="72">'82-52'!$1:$8</definedName>
    <definedName name="_xlnm.Print_Titles" localSheetId="73">'82-72'!$1:$8</definedName>
    <definedName name="_xlnm.Print_Titles" localSheetId="74">'82-73'!$1:$8</definedName>
    <definedName name="_xlnm.Print_Titles" localSheetId="75">'82-74'!$1:$8</definedName>
    <definedName name="_xlnm.Print_Titles" localSheetId="76">'82-74-2026'!$1:$8</definedName>
    <definedName name="_xlnm.Print_Titles" localSheetId="77">'82-74-2034'!$1:$8</definedName>
    <definedName name="_xlnm.Print_Titles" localSheetId="78">'82-74-2052'!$1:$8</definedName>
    <definedName name="_xlnm.Print_Titles" localSheetId="79">'82-74-2057'!$1:$8</definedName>
    <definedName name="_xlnm.Print_Titles" localSheetId="80">'82-75'!$1:$8</definedName>
    <definedName name="_xlnm.Print_Titles" localSheetId="81">'82-82'!$1:$8</definedName>
    <definedName name="_xlnm.Print_Titles" localSheetId="82">'82-82-2096'!$1:$8</definedName>
    <definedName name="_xlnm.Print_Titles" localSheetId="83">'82-82-2097'!$1:$8</definedName>
    <definedName name="_xlnm.Print_Titles" localSheetId="84">'82-82-2098'!$1:$8</definedName>
    <definedName name="_xlnm.Print_Titles" localSheetId="85">'94-74-9410'!$1:$8</definedName>
    <definedName name="_xlnm.Print_Titles" localSheetId="86">'98-15'!$1:$8</definedName>
  </definedNames>
  <calcPr calcId="145621"/>
</workbook>
</file>

<file path=xl/calcChain.xml><?xml version="1.0" encoding="utf-8"?>
<calcChain xmlns="http://schemas.openxmlformats.org/spreadsheetml/2006/main">
  <c r="C8" i="91" l="1"/>
  <c r="E8" i="91"/>
  <c r="G8" i="91"/>
  <c r="I8" i="91"/>
  <c r="C147" i="91"/>
  <c r="E147" i="91"/>
  <c r="G147" i="91"/>
  <c r="C8" i="90"/>
  <c r="E8" i="90"/>
  <c r="G8" i="90"/>
  <c r="I8" i="90"/>
  <c r="C8" i="89" l="1"/>
  <c r="E8" i="89"/>
  <c r="G8" i="89"/>
  <c r="I8" i="89"/>
  <c r="C8" i="88"/>
  <c r="E8" i="88"/>
  <c r="G8" i="88"/>
  <c r="I8" i="88"/>
  <c r="C8" i="87"/>
  <c r="E8" i="87"/>
  <c r="G8" i="87"/>
  <c r="I8" i="87"/>
  <c r="C8" i="86"/>
  <c r="E8" i="86"/>
  <c r="G8" i="86"/>
  <c r="I8" i="86"/>
  <c r="C8" i="85"/>
  <c r="E8" i="85"/>
  <c r="G8" i="85"/>
  <c r="I8" i="85"/>
  <c r="C8" i="84"/>
  <c r="E8" i="84"/>
  <c r="G8" i="84"/>
  <c r="I8" i="84"/>
  <c r="C8" i="83"/>
  <c r="E8" i="83"/>
  <c r="G8" i="83"/>
  <c r="I8" i="83"/>
  <c r="C8" i="82"/>
  <c r="E8" i="82"/>
  <c r="G8" i="82"/>
  <c r="I8" i="82"/>
  <c r="C42" i="82"/>
  <c r="E42" i="82"/>
  <c r="G42" i="82"/>
  <c r="I42" i="82"/>
  <c r="C58" i="82"/>
  <c r="E58" i="82"/>
  <c r="G58" i="82"/>
  <c r="C68" i="82"/>
  <c r="E68" i="82"/>
  <c r="G68" i="82"/>
  <c r="I68" i="82"/>
  <c r="C8" i="81"/>
  <c r="E8" i="81"/>
  <c r="G8" i="81"/>
  <c r="I8" i="81"/>
  <c r="C8" i="80"/>
  <c r="E8" i="80"/>
  <c r="G8" i="80"/>
  <c r="I8" i="80"/>
  <c r="C8" i="79"/>
  <c r="E8" i="79"/>
  <c r="G8" i="79"/>
  <c r="I8" i="79"/>
  <c r="C8" i="78"/>
  <c r="E8" i="78"/>
  <c r="G8" i="78"/>
  <c r="I8" i="78"/>
  <c r="C8" i="77"/>
  <c r="E8" i="77"/>
  <c r="G8" i="77"/>
  <c r="I8" i="77"/>
  <c r="C65" i="77"/>
  <c r="E65" i="77"/>
  <c r="G65" i="77"/>
  <c r="I65" i="77"/>
  <c r="C72" i="77"/>
  <c r="E72" i="77"/>
  <c r="G72" i="77"/>
  <c r="I72" i="77"/>
  <c r="C78" i="77"/>
  <c r="E78" i="77"/>
  <c r="G78" i="77"/>
  <c r="I78" i="77"/>
  <c r="C8" i="76" l="1"/>
  <c r="E8" i="76"/>
  <c r="G8" i="76"/>
  <c r="I8" i="76"/>
  <c r="C17" i="76"/>
  <c r="E17" i="76"/>
  <c r="G17" i="76"/>
  <c r="C28" i="76"/>
  <c r="E28" i="76"/>
  <c r="G28" i="76"/>
  <c r="C39" i="76"/>
  <c r="E39" i="76"/>
  <c r="G39" i="76"/>
  <c r="C42" i="76"/>
  <c r="E42" i="76"/>
  <c r="G42" i="76"/>
  <c r="C47" i="76"/>
  <c r="E47" i="76"/>
  <c r="G47" i="76"/>
  <c r="C8" i="75"/>
  <c r="E8" i="75"/>
  <c r="G8" i="75"/>
  <c r="I8" i="75"/>
  <c r="C8" i="74"/>
  <c r="E8" i="74"/>
  <c r="G8" i="74"/>
  <c r="I8" i="74"/>
  <c r="C8" i="73"/>
  <c r="E8" i="73"/>
  <c r="G8" i="73"/>
  <c r="I8" i="73"/>
  <c r="C8" i="72"/>
  <c r="E8" i="72"/>
  <c r="G8" i="72"/>
  <c r="I8" i="72"/>
  <c r="C50" i="72"/>
  <c r="E50" i="72"/>
  <c r="G50" i="72"/>
  <c r="C8" i="71"/>
  <c r="E8" i="71"/>
  <c r="G8" i="71"/>
  <c r="I8" i="71"/>
  <c r="C44" i="71"/>
  <c r="E44" i="71"/>
  <c r="G44" i="71"/>
  <c r="C8" i="70"/>
  <c r="E8" i="70"/>
  <c r="G8" i="70"/>
  <c r="I8" i="70"/>
  <c r="C13" i="70"/>
  <c r="C11" i="70" s="1"/>
  <c r="E13" i="70"/>
  <c r="E11" i="70" s="1"/>
  <c r="G13" i="70"/>
  <c r="G11" i="70" s="1"/>
  <c r="I13" i="70"/>
  <c r="I11" i="70" s="1"/>
  <c r="C14" i="70"/>
  <c r="C12" i="70" s="1"/>
  <c r="E14" i="70"/>
  <c r="E12" i="70" s="1"/>
  <c r="G14" i="70"/>
  <c r="G12" i="70" s="1"/>
  <c r="I14" i="70"/>
  <c r="I12" i="70" s="1"/>
  <c r="C19" i="70"/>
  <c r="E19" i="70"/>
  <c r="G19" i="70"/>
  <c r="I19" i="70"/>
  <c r="C20" i="70"/>
  <c r="E20" i="70"/>
  <c r="G20" i="70"/>
  <c r="I20" i="70"/>
  <c r="C32" i="70"/>
  <c r="E32" i="70"/>
  <c r="G32" i="70"/>
  <c r="I32" i="70"/>
  <c r="G33" i="70"/>
  <c r="I33" i="70"/>
  <c r="C39" i="70"/>
  <c r="C33" i="70" s="1"/>
  <c r="E39" i="70"/>
  <c r="E33" i="70" s="1"/>
  <c r="C40" i="70"/>
  <c r="E40" i="70"/>
  <c r="G40" i="70"/>
  <c r="I40" i="70"/>
  <c r="C45" i="70"/>
  <c r="E45" i="70"/>
  <c r="G45" i="70"/>
  <c r="E52" i="70"/>
  <c r="C60" i="70"/>
  <c r="C8" i="69"/>
  <c r="E8" i="69"/>
  <c r="G8" i="69"/>
  <c r="I8" i="69"/>
  <c r="C13" i="69"/>
  <c r="C14" i="69"/>
  <c r="C18" i="69"/>
  <c r="C19" i="69"/>
  <c r="C11" i="69" s="1"/>
  <c r="C24" i="69"/>
  <c r="C20" i="69" s="1"/>
  <c r="C33" i="69"/>
  <c r="C34" i="69"/>
  <c r="C44" i="69"/>
  <c r="E44" i="69"/>
  <c r="G44" i="69"/>
  <c r="C50" i="69"/>
  <c r="C51" i="69"/>
  <c r="C52" i="69"/>
  <c r="C8" i="68"/>
  <c r="E8" i="68"/>
  <c r="G8" i="68"/>
  <c r="I8" i="68"/>
  <c r="C21" i="68"/>
  <c r="C23" i="68" s="1"/>
  <c r="E21" i="68"/>
  <c r="E23" i="68" s="1"/>
  <c r="C24" i="68"/>
  <c r="E24" i="68"/>
  <c r="E42" i="68"/>
  <c r="G42" i="68"/>
  <c r="C8" i="67"/>
  <c r="E8" i="67"/>
  <c r="G8" i="67"/>
  <c r="I8" i="67"/>
  <c r="C13" i="67"/>
  <c r="C11" i="67" s="1"/>
  <c r="E13" i="67"/>
  <c r="G13" i="67"/>
  <c r="G11" i="67" s="1"/>
  <c r="I13" i="67"/>
  <c r="E14" i="67"/>
  <c r="E12" i="67" s="1"/>
  <c r="G14" i="67"/>
  <c r="I14" i="67"/>
  <c r="I12" i="67" s="1"/>
  <c r="C19" i="67"/>
  <c r="E19" i="67"/>
  <c r="E11" i="67" s="1"/>
  <c r="G19" i="67"/>
  <c r="I19" i="67"/>
  <c r="I11" i="67" s="1"/>
  <c r="E20" i="67"/>
  <c r="G20" i="67"/>
  <c r="G12" i="67" s="1"/>
  <c r="I20" i="67"/>
  <c r="C44" i="67"/>
  <c r="E44" i="67"/>
  <c r="G44" i="67"/>
  <c r="C8" i="66"/>
  <c r="E8" i="66"/>
  <c r="G8" i="66"/>
  <c r="I8" i="66"/>
  <c r="C13" i="66"/>
  <c r="C14" i="66"/>
  <c r="C19" i="66"/>
  <c r="C11" i="66" s="1"/>
  <c r="C20" i="66"/>
  <c r="C12" i="66" s="1"/>
  <c r="C38" i="66"/>
  <c r="C39" i="66"/>
  <c r="E48" i="66"/>
  <c r="G48" i="66"/>
  <c r="C8" i="65"/>
  <c r="E8" i="65"/>
  <c r="G8" i="65"/>
  <c r="I8" i="65"/>
  <c r="C13" i="65"/>
  <c r="C11" i="65" s="1"/>
  <c r="E13" i="65"/>
  <c r="E11" i="65" s="1"/>
  <c r="I13" i="65"/>
  <c r="I11" i="65" s="1"/>
  <c r="C14" i="65"/>
  <c r="C12" i="65" s="1"/>
  <c r="E14" i="65"/>
  <c r="E12" i="65" s="1"/>
  <c r="G14" i="65"/>
  <c r="G12" i="65" s="1"/>
  <c r="I14" i="65"/>
  <c r="I12" i="65" s="1"/>
  <c r="E15" i="65"/>
  <c r="G15" i="65"/>
  <c r="G13" i="65" s="1"/>
  <c r="G11" i="65" s="1"/>
  <c r="I15" i="65"/>
  <c r="C19" i="65"/>
  <c r="E19" i="65"/>
  <c r="G19" i="65"/>
  <c r="I19" i="65"/>
  <c r="C20" i="65"/>
  <c r="E20" i="65"/>
  <c r="G20" i="65"/>
  <c r="I20" i="65"/>
  <c r="G22" i="65"/>
  <c r="I22" i="65"/>
  <c r="G24" i="65"/>
  <c r="I24" i="65"/>
  <c r="C34" i="65"/>
  <c r="G34" i="65"/>
  <c r="C35" i="65"/>
  <c r="G35" i="65"/>
  <c r="E36" i="65"/>
  <c r="E34" i="65" s="1"/>
  <c r="C38" i="65"/>
  <c r="E38" i="65"/>
  <c r="G38" i="65"/>
  <c r="I38" i="65"/>
  <c r="I34" i="65" s="1"/>
  <c r="C39" i="65"/>
  <c r="E39" i="65"/>
  <c r="E35" i="65" s="1"/>
  <c r="G39" i="65"/>
  <c r="I39" i="65"/>
  <c r="I35" i="65" s="1"/>
  <c r="C45" i="65"/>
  <c r="E52" i="65"/>
  <c r="C8" i="64"/>
  <c r="E8" i="64"/>
  <c r="G8" i="64"/>
  <c r="I8" i="64"/>
  <c r="C8" i="63"/>
  <c r="E8" i="63"/>
  <c r="G8" i="63"/>
  <c r="I8" i="63"/>
  <c r="C13" i="63"/>
  <c r="C11" i="63" s="1"/>
  <c r="E13" i="63"/>
  <c r="E11" i="63" s="1"/>
  <c r="C14" i="63"/>
  <c r="C12" i="63" s="1"/>
  <c r="E14" i="63"/>
  <c r="E12" i="63" s="1"/>
  <c r="C19" i="63"/>
  <c r="E19" i="63"/>
  <c r="C20" i="63"/>
  <c r="E20" i="63"/>
  <c r="C26" i="63"/>
  <c r="E26" i="63"/>
  <c r="C27" i="63"/>
  <c r="E27" i="63"/>
  <c r="C41" i="63"/>
  <c r="E41" i="63"/>
  <c r="G41" i="63"/>
  <c r="C8" i="62"/>
  <c r="E8" i="62"/>
  <c r="G8" i="62"/>
  <c r="I8" i="62"/>
  <c r="C13" i="62"/>
  <c r="C11" i="62" s="1"/>
  <c r="E13" i="62"/>
  <c r="E11" i="62" s="1"/>
  <c r="G13" i="62"/>
  <c r="G11" i="62" s="1"/>
  <c r="I13" i="62"/>
  <c r="I11" i="62" s="1"/>
  <c r="C14" i="62"/>
  <c r="C12" i="62" s="1"/>
  <c r="E14" i="62"/>
  <c r="E12" i="62" s="1"/>
  <c r="G14" i="62"/>
  <c r="G12" i="62" s="1"/>
  <c r="I14" i="62"/>
  <c r="I12" i="62" s="1"/>
  <c r="C19" i="62"/>
  <c r="E19" i="62"/>
  <c r="G19" i="62"/>
  <c r="I19" i="62"/>
  <c r="C20" i="62"/>
  <c r="E20" i="62"/>
  <c r="G20" i="62"/>
  <c r="I20" i="62"/>
  <c r="C37" i="62"/>
  <c r="E37" i="62"/>
  <c r="G37" i="62"/>
  <c r="C8" i="61"/>
  <c r="E8" i="61"/>
  <c r="G8" i="61"/>
  <c r="I8" i="61"/>
  <c r="C13" i="61"/>
  <c r="C11" i="61" s="1"/>
  <c r="E13" i="61"/>
  <c r="E11" i="61" s="1"/>
  <c r="G13" i="61"/>
  <c r="G11" i="61" s="1"/>
  <c r="I13" i="61"/>
  <c r="I11" i="61" s="1"/>
  <c r="C14" i="61"/>
  <c r="C12" i="61" s="1"/>
  <c r="E14" i="61"/>
  <c r="E12" i="61" s="1"/>
  <c r="G14" i="61"/>
  <c r="G12" i="61" s="1"/>
  <c r="I14" i="61"/>
  <c r="I12" i="61" s="1"/>
  <c r="C19" i="61"/>
  <c r="E19" i="61"/>
  <c r="G19" i="61"/>
  <c r="I19" i="61"/>
  <c r="C20" i="61"/>
  <c r="E20" i="61"/>
  <c r="G20" i="61"/>
  <c r="I20" i="61"/>
  <c r="C37" i="61"/>
  <c r="E37" i="61"/>
  <c r="G37" i="61"/>
  <c r="C8" i="60"/>
  <c r="E8" i="60"/>
  <c r="G8" i="60"/>
  <c r="I8" i="60"/>
  <c r="C8" i="59"/>
  <c r="E8" i="59"/>
  <c r="G8" i="59"/>
  <c r="I8" i="59"/>
  <c r="C13" i="59"/>
  <c r="C11" i="59" s="1"/>
  <c r="E13" i="59"/>
  <c r="E11" i="59" s="1"/>
  <c r="G13" i="59"/>
  <c r="G11" i="59" s="1"/>
  <c r="I13" i="59"/>
  <c r="I11" i="59" s="1"/>
  <c r="C14" i="59"/>
  <c r="C12" i="59" s="1"/>
  <c r="E14" i="59"/>
  <c r="E12" i="59" s="1"/>
  <c r="G14" i="59"/>
  <c r="G12" i="59" s="1"/>
  <c r="I14" i="59"/>
  <c r="I12" i="59" s="1"/>
  <c r="C19" i="59"/>
  <c r="E19" i="59"/>
  <c r="G19" i="59"/>
  <c r="I19" i="59"/>
  <c r="C20" i="59"/>
  <c r="E20" i="59"/>
  <c r="G20" i="59"/>
  <c r="I20" i="59"/>
  <c r="E26" i="59"/>
  <c r="G26" i="59"/>
  <c r="I26" i="59"/>
  <c r="E29" i="59"/>
  <c r="G29" i="59"/>
  <c r="I29" i="59"/>
  <c r="E30" i="59"/>
  <c r="G30" i="59"/>
  <c r="I30" i="59"/>
  <c r="C45" i="59"/>
  <c r="E45" i="59"/>
  <c r="G45" i="59"/>
  <c r="E52" i="59"/>
  <c r="G64" i="59"/>
  <c r="G66" i="59"/>
  <c r="G67" i="59"/>
  <c r="G68" i="59"/>
  <c r="G69" i="59"/>
  <c r="G70" i="59"/>
  <c r="C8" i="58"/>
  <c r="E8" i="58"/>
  <c r="G8" i="58"/>
  <c r="I8" i="58"/>
  <c r="C17" i="58"/>
  <c r="E17" i="58"/>
  <c r="G17" i="58"/>
  <c r="I17" i="58"/>
  <c r="C18" i="58"/>
  <c r="E18" i="58"/>
  <c r="G18" i="58"/>
  <c r="I18" i="58"/>
  <c r="C40" i="58"/>
  <c r="G40" i="58"/>
  <c r="C41" i="58"/>
  <c r="C61" i="58" s="1"/>
  <c r="G41" i="58"/>
  <c r="G61" i="58" s="1"/>
  <c r="I41" i="58"/>
  <c r="E46" i="58"/>
  <c r="E40" i="58" s="1"/>
  <c r="E60" i="58" s="1"/>
  <c r="E47" i="58"/>
  <c r="E41" i="58" s="1"/>
  <c r="E61" i="58" s="1"/>
  <c r="C51" i="58"/>
  <c r="C60" i="58" s="1"/>
  <c r="E51" i="58"/>
  <c r="G51" i="58"/>
  <c r="G60" i="58" s="1"/>
  <c r="I51" i="58"/>
  <c r="C53" i="58"/>
  <c r="E53" i="58"/>
  <c r="G53" i="58"/>
  <c r="I60" i="58"/>
  <c r="I61" i="58"/>
  <c r="G64" i="58"/>
  <c r="C69" i="58"/>
  <c r="E69" i="58"/>
  <c r="G69" i="58"/>
  <c r="I69" i="58" s="1"/>
  <c r="C70" i="58"/>
  <c r="E70" i="58"/>
  <c r="G70" i="58"/>
  <c r="I70" i="58" s="1"/>
  <c r="C72" i="58"/>
  <c r="E72" i="58"/>
  <c r="G72" i="58"/>
  <c r="I72" i="58" s="1"/>
  <c r="C73" i="58"/>
  <c r="E73" i="58"/>
  <c r="G73" i="58"/>
  <c r="I73" i="58" s="1"/>
  <c r="G75" i="58"/>
  <c r="I75" i="58" s="1"/>
  <c r="G76" i="58"/>
  <c r="I76" i="58" s="1"/>
  <c r="C8" i="57"/>
  <c r="E8" i="57"/>
  <c r="G8" i="57"/>
  <c r="I8" i="57"/>
  <c r="C14" i="57"/>
  <c r="E14" i="57"/>
  <c r="G14" i="57"/>
  <c r="C18" i="57"/>
  <c r="E18" i="57"/>
  <c r="G18" i="57"/>
  <c r="E22" i="57"/>
  <c r="G22" i="57"/>
  <c r="I22" i="57"/>
  <c r="C26" i="57"/>
  <c r="E26" i="57"/>
  <c r="G26" i="57"/>
  <c r="I26" i="57"/>
  <c r="C8" i="56"/>
  <c r="E8" i="56"/>
  <c r="G8" i="56"/>
  <c r="I8" i="56"/>
  <c r="C8" i="55"/>
  <c r="E8" i="55"/>
  <c r="G8" i="55"/>
  <c r="I8" i="55"/>
  <c r="C8" i="54"/>
  <c r="E8" i="54"/>
  <c r="G8" i="54"/>
  <c r="I8" i="54"/>
  <c r="C15" i="54"/>
  <c r="E15" i="54"/>
  <c r="G15" i="54"/>
  <c r="I15" i="54"/>
  <c r="C8" i="53"/>
  <c r="E8" i="53"/>
  <c r="G8" i="53"/>
  <c r="I8" i="53"/>
  <c r="C14" i="53"/>
  <c r="E14" i="53"/>
  <c r="G14" i="53"/>
  <c r="I14" i="53"/>
  <c r="C15" i="53"/>
  <c r="E15" i="53"/>
  <c r="G15" i="53"/>
  <c r="I15" i="53"/>
  <c r="C8" i="52"/>
  <c r="E8" i="52"/>
  <c r="G8" i="52"/>
  <c r="I8" i="52"/>
  <c r="C14" i="52"/>
  <c r="E14" i="52"/>
  <c r="G14" i="52"/>
  <c r="I14" i="52"/>
  <c r="C15" i="52"/>
  <c r="E15" i="52"/>
  <c r="G15" i="52"/>
  <c r="I15" i="52"/>
  <c r="C8" i="51"/>
  <c r="E8" i="51"/>
  <c r="G8" i="51"/>
  <c r="I8" i="51"/>
  <c r="C14" i="51"/>
  <c r="E14" i="51"/>
  <c r="G14" i="51"/>
  <c r="I14" i="51"/>
  <c r="C15" i="51"/>
  <c r="E15" i="51"/>
  <c r="G15" i="51"/>
  <c r="I15" i="51"/>
  <c r="C8" i="50"/>
  <c r="E8" i="50"/>
  <c r="G8" i="50"/>
  <c r="I8" i="50"/>
  <c r="C8" i="49"/>
  <c r="E8" i="49"/>
  <c r="G8" i="49"/>
  <c r="I8" i="49"/>
  <c r="C8" i="48"/>
  <c r="E8" i="48"/>
  <c r="G8" i="48"/>
  <c r="I8" i="48"/>
  <c r="C8" i="47"/>
  <c r="E8" i="47"/>
  <c r="G8" i="47"/>
  <c r="I8" i="47"/>
  <c r="C8" i="46"/>
  <c r="E8" i="46"/>
  <c r="G8" i="46"/>
  <c r="I8" i="46"/>
  <c r="C8" i="45"/>
  <c r="E8" i="45"/>
  <c r="G8" i="45"/>
  <c r="I8" i="45"/>
  <c r="C8" i="44"/>
  <c r="E8" i="44"/>
  <c r="G8" i="44"/>
  <c r="I8" i="44"/>
  <c r="C8" i="43" l="1"/>
  <c r="E8" i="43"/>
  <c r="G8" i="43"/>
  <c r="I8" i="43"/>
  <c r="C8" i="42"/>
  <c r="E8" i="42"/>
  <c r="G8" i="42"/>
  <c r="I8" i="42"/>
  <c r="C8" i="41"/>
  <c r="E8" i="41"/>
  <c r="G8" i="41"/>
  <c r="I8" i="41"/>
  <c r="C8" i="40"/>
  <c r="E8" i="40"/>
  <c r="G8" i="40"/>
  <c r="I8" i="40"/>
  <c r="C8" i="39"/>
  <c r="E8" i="39"/>
  <c r="G8" i="39"/>
  <c r="I8" i="39"/>
  <c r="C16" i="39"/>
  <c r="E16" i="39"/>
  <c r="G16" i="39"/>
  <c r="I16" i="39"/>
  <c r="C22" i="39"/>
  <c r="E22" i="39"/>
  <c r="G22" i="39"/>
  <c r="I22" i="39"/>
  <c r="I24" i="39" s="1"/>
  <c r="C24" i="39"/>
  <c r="E24" i="39"/>
  <c r="G24" i="39"/>
  <c r="C29" i="39"/>
  <c r="E29" i="39"/>
  <c r="G29" i="39"/>
  <c r="I29" i="39"/>
  <c r="C34" i="39"/>
  <c r="E34" i="39"/>
  <c r="G34" i="39"/>
  <c r="I34" i="39"/>
  <c r="C40" i="39"/>
  <c r="E40" i="39"/>
  <c r="G40" i="39"/>
  <c r="I40" i="39"/>
  <c r="I42" i="39" s="1"/>
  <c r="C42" i="39"/>
  <c r="E42" i="39"/>
  <c r="G42" i="39"/>
  <c r="C47" i="39"/>
  <c r="E47" i="39"/>
  <c r="G47" i="39"/>
  <c r="I47" i="39"/>
  <c r="I49" i="39" s="1"/>
  <c r="I51" i="39" s="1"/>
  <c r="C49" i="39"/>
  <c r="E49" i="39"/>
  <c r="G49" i="39"/>
  <c r="C51" i="39"/>
  <c r="E51" i="39"/>
  <c r="G51" i="39"/>
  <c r="C56" i="39"/>
  <c r="E56" i="39"/>
  <c r="G56" i="39"/>
  <c r="I56" i="39"/>
  <c r="C61" i="39"/>
  <c r="E61" i="39"/>
  <c r="G61" i="39"/>
  <c r="I61" i="39"/>
  <c r="C70" i="39"/>
  <c r="E70" i="39"/>
  <c r="G70" i="39"/>
  <c r="I70" i="39"/>
  <c r="C92" i="39"/>
  <c r="E92" i="39"/>
  <c r="G92" i="39"/>
  <c r="I92" i="39"/>
  <c r="C93" i="39"/>
  <c r="E93" i="39"/>
  <c r="G93" i="39"/>
  <c r="I93" i="39"/>
  <c r="C8" i="38"/>
  <c r="E8" i="38"/>
  <c r="G8" i="38"/>
  <c r="I8" i="38"/>
  <c r="C8" i="37"/>
  <c r="E8" i="37"/>
  <c r="G8" i="37"/>
  <c r="I8" i="37"/>
  <c r="C14" i="37"/>
  <c r="E14" i="37"/>
  <c r="C19" i="37"/>
  <c r="E19" i="37"/>
  <c r="C24" i="37"/>
  <c r="E24" i="37"/>
  <c r="C29" i="37"/>
  <c r="E29" i="37"/>
  <c r="C34" i="37"/>
  <c r="E34" i="37"/>
  <c r="C42" i="37"/>
  <c r="E42" i="37"/>
  <c r="C47" i="37"/>
  <c r="E47" i="37"/>
  <c r="C8" i="36"/>
  <c r="E8" i="36"/>
  <c r="G8" i="36"/>
  <c r="I8" i="36"/>
  <c r="K8" i="36"/>
  <c r="C8" i="35"/>
  <c r="E8" i="35"/>
  <c r="G8" i="35"/>
  <c r="I8" i="35"/>
  <c r="C8" i="34"/>
  <c r="E8" i="34"/>
  <c r="G8" i="34"/>
  <c r="I8" i="34"/>
  <c r="G13" i="34"/>
  <c r="C14" i="34"/>
  <c r="E14" i="34"/>
  <c r="I14" i="34"/>
  <c r="G20" i="34"/>
  <c r="I20" i="34"/>
  <c r="E27" i="34"/>
  <c r="G27" i="34"/>
  <c r="I27" i="34"/>
  <c r="E33" i="34"/>
  <c r="G33" i="34"/>
  <c r="I33" i="34"/>
  <c r="I35" i="34"/>
  <c r="I38" i="34" s="1"/>
  <c r="E38" i="34"/>
  <c r="G38" i="34"/>
  <c r="G40" i="34" s="1"/>
  <c r="G44" i="34" s="1"/>
  <c r="G45" i="34" s="1"/>
  <c r="E40" i="34"/>
  <c r="E44" i="34" s="1"/>
  <c r="E45" i="34" s="1"/>
  <c r="I45" i="34"/>
  <c r="E50" i="34"/>
  <c r="G50" i="34"/>
  <c r="G53" i="34" s="1"/>
  <c r="I50" i="34"/>
  <c r="E53" i="34"/>
  <c r="E61" i="34" s="1"/>
  <c r="E63" i="34" s="1"/>
  <c r="I53" i="34"/>
  <c r="E58" i="34"/>
  <c r="G58" i="34"/>
  <c r="I58" i="34"/>
  <c r="I61" i="34"/>
  <c r="I63" i="34" s="1"/>
  <c r="E64" i="34"/>
  <c r="G64" i="34"/>
  <c r="I64" i="34"/>
  <c r="C8" i="33"/>
  <c r="E8" i="33"/>
  <c r="G8" i="33"/>
  <c r="I8" i="33"/>
  <c r="E15" i="33"/>
  <c r="G15" i="33"/>
  <c r="I15" i="33"/>
  <c r="C8" i="32"/>
  <c r="E8" i="32"/>
  <c r="G8" i="32"/>
  <c r="I8" i="32"/>
  <c r="E80" i="32"/>
  <c r="G80" i="32"/>
  <c r="I80" i="32"/>
  <c r="C8" i="31"/>
  <c r="E8" i="31"/>
  <c r="G8" i="31"/>
  <c r="I8" i="31"/>
  <c r="C19" i="31"/>
  <c r="G19" i="31"/>
  <c r="I19" i="31"/>
  <c r="C28" i="31"/>
  <c r="E28" i="31"/>
  <c r="G28" i="31"/>
  <c r="I28" i="31"/>
  <c r="C37" i="31"/>
  <c r="E37" i="31"/>
  <c r="G37" i="31"/>
  <c r="I37" i="31"/>
  <c r="C46" i="31"/>
  <c r="E46" i="31"/>
  <c r="G46" i="31"/>
  <c r="I46" i="31"/>
  <c r="C8" i="30"/>
  <c r="E8" i="30"/>
  <c r="G8" i="30"/>
  <c r="I8" i="30"/>
  <c r="C8" i="29"/>
  <c r="E8" i="29"/>
  <c r="G8" i="29"/>
  <c r="I8" i="29"/>
  <c r="C8" i="28"/>
  <c r="E8" i="28"/>
  <c r="G8" i="28"/>
  <c r="I8" i="28"/>
  <c r="C8" i="27"/>
  <c r="E8" i="27"/>
  <c r="G8" i="27"/>
  <c r="I8" i="27"/>
  <c r="C8" i="26"/>
  <c r="E8" i="26"/>
  <c r="G8" i="26"/>
  <c r="I8" i="26"/>
  <c r="C8" i="25"/>
  <c r="E8" i="25"/>
  <c r="G8" i="25"/>
  <c r="I8" i="25"/>
  <c r="C8" i="24"/>
  <c r="E8" i="24"/>
  <c r="G8" i="24"/>
  <c r="I8" i="24"/>
  <c r="C8" i="23"/>
  <c r="E8" i="23"/>
  <c r="G8" i="23"/>
  <c r="I8" i="23"/>
  <c r="I40" i="34" l="1"/>
  <c r="I44" i="34" s="1"/>
  <c r="G61" i="34"/>
  <c r="G63" i="34" s="1"/>
  <c r="C8" i="22" l="1"/>
  <c r="E8" i="22"/>
  <c r="G8" i="22"/>
  <c r="I8" i="22"/>
  <c r="C8" i="21"/>
  <c r="E8" i="21"/>
  <c r="G8" i="21"/>
  <c r="I8" i="21"/>
  <c r="C8" i="20"/>
  <c r="E8" i="20"/>
  <c r="G8" i="20"/>
  <c r="I8" i="20"/>
  <c r="C8" i="19"/>
  <c r="E8" i="19"/>
  <c r="G8" i="19"/>
  <c r="I8" i="19"/>
  <c r="G11" i="19"/>
  <c r="I11" i="19"/>
  <c r="C14" i="19"/>
  <c r="E14" i="19"/>
  <c r="G14" i="19"/>
  <c r="I14" i="19"/>
  <c r="C18" i="19"/>
  <c r="E18" i="19"/>
  <c r="G18" i="19"/>
  <c r="I18" i="19"/>
  <c r="C8" i="18"/>
  <c r="E8" i="18"/>
  <c r="G8" i="18"/>
  <c r="I8" i="18"/>
  <c r="C22" i="18"/>
  <c r="C8" i="17"/>
  <c r="E8" i="17"/>
  <c r="G8" i="17"/>
  <c r="I8" i="17"/>
  <c r="C8" i="16"/>
  <c r="E8" i="16"/>
  <c r="G8" i="16"/>
  <c r="I8" i="16"/>
  <c r="C8" i="15"/>
  <c r="E8" i="15"/>
  <c r="G8" i="15"/>
  <c r="I8" i="15"/>
  <c r="C8" i="14"/>
  <c r="E8" i="14"/>
  <c r="G8" i="14"/>
  <c r="I8" i="14"/>
  <c r="C8" i="13"/>
  <c r="E8" i="13"/>
  <c r="G8" i="13"/>
  <c r="I8" i="13"/>
  <c r="C240" i="13"/>
  <c r="E240" i="13"/>
  <c r="G240" i="13"/>
  <c r="I240" i="13"/>
  <c r="C241" i="13"/>
  <c r="E241" i="13"/>
  <c r="G241" i="13"/>
  <c r="I241" i="13"/>
  <c r="C243" i="13"/>
  <c r="E243" i="13"/>
  <c r="G243" i="13"/>
  <c r="I243" i="13"/>
  <c r="C244" i="13"/>
  <c r="E244" i="13"/>
  <c r="G244" i="13"/>
  <c r="I244" i="13"/>
  <c r="C247" i="13"/>
  <c r="E247" i="13"/>
  <c r="G247" i="13"/>
  <c r="I247" i="13"/>
  <c r="C248" i="13"/>
  <c r="E248" i="13"/>
  <c r="G248" i="13"/>
  <c r="I248" i="13"/>
  <c r="C250" i="13"/>
  <c r="E250" i="13"/>
  <c r="G250" i="13"/>
  <c r="I250" i="13"/>
  <c r="C8" i="12"/>
  <c r="E8" i="12"/>
  <c r="G8" i="12"/>
  <c r="I8" i="12"/>
  <c r="C8" i="11"/>
  <c r="E8" i="11"/>
  <c r="G8" i="11"/>
  <c r="I8" i="11"/>
  <c r="C8" i="10"/>
  <c r="E8" i="10"/>
  <c r="G8" i="10"/>
  <c r="I8" i="10"/>
  <c r="C8" i="9"/>
  <c r="E8" i="9"/>
  <c r="G8" i="9"/>
  <c r="I8" i="9"/>
  <c r="C8" i="8"/>
  <c r="E8" i="8"/>
  <c r="G8" i="8"/>
  <c r="I8" i="8"/>
  <c r="C14" i="8"/>
  <c r="E14" i="8"/>
  <c r="C20" i="8"/>
  <c r="E20" i="8"/>
  <c r="G20" i="8"/>
  <c r="I20" i="8"/>
  <c r="C24" i="8"/>
  <c r="E24" i="8"/>
  <c r="G24" i="8"/>
  <c r="I24" i="8"/>
  <c r="C29" i="8"/>
  <c r="E29" i="8"/>
  <c r="G29" i="8"/>
  <c r="I29" i="8"/>
  <c r="C33" i="8"/>
  <c r="E33" i="8"/>
  <c r="G33" i="8"/>
  <c r="I33" i="8"/>
  <c r="C35" i="8"/>
  <c r="E35" i="8"/>
  <c r="G35" i="8"/>
  <c r="I35" i="8"/>
  <c r="C36" i="8"/>
  <c r="E36" i="8"/>
  <c r="G36" i="8"/>
  <c r="G37" i="8" s="1"/>
  <c r="I36" i="8"/>
  <c r="C37" i="8"/>
  <c r="E37" i="8"/>
  <c r="I37" i="8"/>
  <c r="C40" i="8"/>
  <c r="E40" i="8"/>
  <c r="G40" i="8"/>
  <c r="G42" i="8" s="1"/>
  <c r="I40" i="8"/>
  <c r="I42" i="8" s="1"/>
  <c r="C42" i="8"/>
  <c r="E42" i="8"/>
  <c r="C46" i="8"/>
  <c r="E46" i="8"/>
  <c r="G46" i="8"/>
  <c r="I46" i="8"/>
  <c r="C47" i="8"/>
  <c r="E47" i="8"/>
  <c r="G47" i="8"/>
  <c r="I47" i="8"/>
  <c r="C51" i="8"/>
  <c r="E51" i="8"/>
  <c r="G51" i="8"/>
  <c r="I51" i="8"/>
  <c r="C58" i="8"/>
  <c r="E58" i="8"/>
  <c r="G58" i="8"/>
  <c r="I58" i="8"/>
  <c r="C64" i="8"/>
  <c r="E64" i="8"/>
  <c r="G64" i="8"/>
  <c r="I64" i="8"/>
  <c r="C67" i="8"/>
  <c r="C68" i="8" s="1"/>
  <c r="E68" i="8"/>
  <c r="G68" i="8"/>
  <c r="I68" i="8"/>
  <c r="C72" i="8"/>
  <c r="E72" i="8"/>
  <c r="G72" i="8"/>
  <c r="I72" i="8"/>
  <c r="G78" i="8"/>
  <c r="I78" i="8"/>
  <c r="C79" i="8"/>
  <c r="E79" i="8"/>
  <c r="G79" i="8"/>
  <c r="I79" i="8"/>
  <c r="G82" i="8"/>
  <c r="I82" i="8"/>
  <c r="C83" i="8"/>
  <c r="E83" i="8"/>
  <c r="G83" i="8"/>
  <c r="I83" i="8"/>
  <c r="C87" i="8"/>
  <c r="E87" i="8"/>
  <c r="G87" i="8"/>
  <c r="I87" i="8"/>
  <c r="C91" i="8"/>
  <c r="E91" i="8"/>
  <c r="G91" i="8"/>
  <c r="I91" i="8"/>
  <c r="I97" i="8"/>
  <c r="C98" i="8"/>
  <c r="E98" i="8"/>
  <c r="G98" i="8"/>
  <c r="I98" i="8"/>
  <c r="C102" i="8"/>
  <c r="E102" i="8"/>
  <c r="G102" i="8"/>
  <c r="I102" i="8"/>
  <c r="C106" i="8"/>
  <c r="E106" i="8"/>
  <c r="G106" i="8"/>
  <c r="I106" i="8"/>
  <c r="C111" i="8"/>
  <c r="E111" i="8"/>
  <c r="G111" i="8"/>
  <c r="I111" i="8"/>
  <c r="G113" i="8"/>
  <c r="G116" i="8" s="1"/>
  <c r="G117" i="8" s="1"/>
  <c r="C114" i="8"/>
  <c r="E114" i="8"/>
  <c r="G114" i="8"/>
  <c r="I114" i="8"/>
  <c r="I116" i="8" s="1"/>
  <c r="I117" i="8" s="1"/>
  <c r="C116" i="8"/>
  <c r="E116" i="8"/>
  <c r="E117" i="8" s="1"/>
  <c r="C117" i="8"/>
  <c r="C8" i="7"/>
  <c r="E8" i="7"/>
  <c r="G8" i="7"/>
  <c r="I8" i="7"/>
  <c r="C8" i="6"/>
  <c r="E8" i="6"/>
  <c r="G8" i="6"/>
  <c r="I8" i="6"/>
</calcChain>
</file>

<file path=xl/comments1.xml><?xml version="1.0" encoding="utf-8"?>
<comments xmlns="http://schemas.openxmlformats.org/spreadsheetml/2006/main">
  <authors>
    <author>Valente, Candice</author>
    <author>Jessica Alvarez</author>
  </authors>
  <commentList>
    <comment ref="C22" authorId="0">
      <text>
        <r>
          <rPr>
            <b/>
            <sz val="9"/>
            <color indexed="81"/>
            <rFont val="Tahoma"/>
            <family val="2"/>
          </rPr>
          <t>Valente, Candice:</t>
        </r>
        <r>
          <rPr>
            <sz val="9"/>
            <color indexed="81"/>
            <rFont val="Tahoma"/>
            <family val="2"/>
          </rPr>
          <t xml:space="preserve">
Due to declining birth rate, despite increased screening tests</t>
        </r>
      </text>
    </comment>
    <comment ref="C26" authorId="1">
      <text>
        <r>
          <rPr>
            <b/>
            <sz val="9"/>
            <color indexed="81"/>
            <rFont val="Tahoma"/>
            <family val="2"/>
          </rPr>
          <t>Jessica Alvarez:</t>
        </r>
        <r>
          <rPr>
            <sz val="9"/>
            <color indexed="81"/>
            <rFont val="Tahoma"/>
            <family val="2"/>
          </rPr>
          <t xml:space="preserve">
local agencies can submit data to wic up to 60 days after close of quarter. Final numbers expected Sept. 30</t>
        </r>
      </text>
    </comment>
    <comment ref="C35" authorId="1">
      <text>
        <r>
          <rPr>
            <b/>
            <sz val="9"/>
            <color indexed="81"/>
            <rFont val="Tahoma"/>
            <family val="2"/>
          </rPr>
          <t>Jessica Alvarez:</t>
        </r>
        <r>
          <rPr>
            <sz val="9"/>
            <color indexed="81"/>
            <rFont val="Tahoma"/>
            <family val="2"/>
          </rPr>
          <t xml:space="preserve">
local agencies can submit up to 90 days after screening. Final data expected Oct. 1</t>
        </r>
      </text>
    </comment>
  </commentList>
</comments>
</file>

<file path=xl/comments2.xml><?xml version="1.0" encoding="utf-8"?>
<comments xmlns="http://schemas.openxmlformats.org/spreadsheetml/2006/main">
  <authors>
    <author>Vicki Wendel</author>
  </authors>
  <commentList>
    <comment ref="C86" authorId="0">
      <text>
        <r>
          <rPr>
            <b/>
            <sz val="10"/>
            <color indexed="81"/>
            <rFont val="Tahoma"/>
            <family val="2"/>
          </rPr>
          <t xml:space="preserve">Vicki Wendel:
</t>
        </r>
        <r>
          <rPr>
            <sz val="10"/>
            <color indexed="81"/>
            <rFont val="Tahoma"/>
            <family val="2"/>
          </rPr>
          <t>Per Donna Pulyer</t>
        </r>
        <r>
          <rPr>
            <sz val="10"/>
            <color indexed="81"/>
            <rFont val="Tahoma"/>
            <family val="2"/>
          </rPr>
          <t xml:space="preserve">
X-RAY renewals due 2013
</t>
        </r>
      </text>
    </comment>
  </commentList>
</comments>
</file>

<file path=xl/sharedStrings.xml><?xml version="1.0" encoding="utf-8"?>
<sst xmlns="http://schemas.openxmlformats.org/spreadsheetml/2006/main" count="6620" uniqueCount="2877">
  <si>
    <t>(a) In fiscal 2014, there were fewer Jersey Fresh commodities inspections due to a condensed growing season.  Beginning in fiscal 2015, the United States Department of Agriculture will conduct the majority of shell egg grading inspections in NJ resulting in a reduced number of inspections conducted by the NJ Department of Agriculture.</t>
  </si>
  <si>
    <t>Notes:</t>
  </si>
  <si>
    <t>County/Municipal financial participation</t>
  </si>
  <si>
    <t>Eight-year program-acres preserved</t>
  </si>
  <si>
    <t xml:space="preserve">Cumulative farms permanently preserved </t>
  </si>
  <si>
    <t xml:space="preserve">Cumulative acres permanently preserved </t>
  </si>
  <si>
    <t>Farmland Preservation</t>
  </si>
  <si>
    <t>Number of certified operations (producers &amp; handlers)</t>
  </si>
  <si>
    <t>Organic Certification Program:</t>
  </si>
  <si>
    <t>Racing mares bred</t>
  </si>
  <si>
    <t>Agricultural commodities inspected and graded (lbs.) (a)</t>
  </si>
  <si>
    <t>Feed</t>
  </si>
  <si>
    <t>Lime</t>
  </si>
  <si>
    <t xml:space="preserve">Fertilizer </t>
  </si>
  <si>
    <t>Agricultural inputs satisfying label guarantees:</t>
  </si>
  <si>
    <t>Marketing and Development Services</t>
  </si>
  <si>
    <t>School lunch delivered (lbs.)</t>
  </si>
  <si>
    <t>Emergency food assistance delivered (lbs.)</t>
  </si>
  <si>
    <t>Food and Nutrition Services</t>
  </si>
  <si>
    <t>Land protected from soil erosion and sedimentation (acres)</t>
  </si>
  <si>
    <t>Soil and Water Conservation Programs:</t>
  </si>
  <si>
    <t xml:space="preserve">Aquaculture production (lbs.) </t>
  </si>
  <si>
    <t>Agriculture and Natural Resources</t>
  </si>
  <si>
    <t xml:space="preserve">Major exotic insect and plant disease field surveys </t>
  </si>
  <si>
    <t>Forest and crop acreage stabilized biologically</t>
  </si>
  <si>
    <t xml:space="preserve">Pesticide not applied (lbs.) </t>
  </si>
  <si>
    <t xml:space="preserve">Seed meeting truth in labeling requirements </t>
  </si>
  <si>
    <t>Bee colonies found disease free</t>
  </si>
  <si>
    <t>Nursery acreage certified free of plant pests</t>
  </si>
  <si>
    <t>Nurseries and dealers certified free of plant pests</t>
  </si>
  <si>
    <t>Plant Pest and Disease Control:</t>
  </si>
  <si>
    <t xml:space="preserve">General, special and other laboratory exams </t>
  </si>
  <si>
    <t xml:space="preserve">Regulatory licenses </t>
  </si>
  <si>
    <t>Animal Disease Control:</t>
  </si>
  <si>
    <t>Animal Disease and Plant Pest and Disease Control</t>
  </si>
  <si>
    <t>PROGRAM DATA</t>
  </si>
  <si>
    <t>N</t>
  </si>
  <si>
    <t>F</t>
  </si>
  <si>
    <t>Estimate</t>
  </si>
  <si>
    <t>Revised</t>
  </si>
  <si>
    <t>Actual</t>
  </si>
  <si>
    <t>Budget</t>
  </si>
  <si>
    <t/>
  </si>
  <si>
    <t>Organization:</t>
  </si>
  <si>
    <t>Agricultural Resources, Planning, and Regulation</t>
  </si>
  <si>
    <t>49</t>
  </si>
  <si>
    <t>Statewide Program:</t>
  </si>
  <si>
    <t>Department Of Agriculture</t>
  </si>
  <si>
    <t>10</t>
  </si>
  <si>
    <t>Department:</t>
  </si>
  <si>
    <t>Direct State Services</t>
  </si>
  <si>
    <t>DSS</t>
  </si>
  <si>
    <t>Fund Category:</t>
  </si>
  <si>
    <t>Fiscal Year:</t>
  </si>
  <si>
    <t>(b)  Includes both civil Medicaid and criminal restitution.</t>
  </si>
  <si>
    <t>(a) Evaluation data provided by the Office of the Insurance Fraud Prosecutor within the Department of Law and Public Safety.</t>
  </si>
  <si>
    <t>Specialty examinations</t>
  </si>
  <si>
    <t>Bank holding companies</t>
  </si>
  <si>
    <t>Examinations conducted</t>
  </si>
  <si>
    <t>Banks and savings and loans</t>
  </si>
  <si>
    <t>State-chartered institutions</t>
  </si>
  <si>
    <t>Supervision and Examination of Financial Institutions</t>
  </si>
  <si>
    <t>Matters closed</t>
  </si>
  <si>
    <t>New matters received</t>
  </si>
  <si>
    <t>All other</t>
  </si>
  <si>
    <t xml:space="preserve">Commercial  </t>
  </si>
  <si>
    <t>Homeowners</t>
  </si>
  <si>
    <t>Workers' compensation</t>
  </si>
  <si>
    <t>Health</t>
  </si>
  <si>
    <t>Auto</t>
  </si>
  <si>
    <t xml:space="preserve">Type of cases investigated </t>
  </si>
  <si>
    <t>Restitution of fraudulently obtained dollars (b)</t>
  </si>
  <si>
    <t>Office of Insurance Fraud Prosecutor (a)</t>
  </si>
  <si>
    <t>Civil fines imposed</t>
  </si>
  <si>
    <t>Bureau of Fraud Deterrence</t>
  </si>
  <si>
    <t>Phone inquiries handled</t>
  </si>
  <si>
    <t>Licensed instructors</t>
  </si>
  <si>
    <t>Licensed schools</t>
  </si>
  <si>
    <t>Complaints investigated</t>
  </si>
  <si>
    <t>Offices inspected</t>
  </si>
  <si>
    <t>Broker offices</t>
  </si>
  <si>
    <t xml:space="preserve">   </t>
  </si>
  <si>
    <t>Candidates examined</t>
  </si>
  <si>
    <t>Licensed brokers and salespersons</t>
  </si>
  <si>
    <t>Regulation of the Real Estate Industry</t>
  </si>
  <si>
    <t>Ineligible/returned requests</t>
  </si>
  <si>
    <t>Eligible/forwarded requests</t>
  </si>
  <si>
    <t>Independent Utilization Review Organization</t>
  </si>
  <si>
    <t>Complaints/inquiries</t>
  </si>
  <si>
    <t>Office of Managed Care</t>
  </si>
  <si>
    <t>Inquiries to unit</t>
  </si>
  <si>
    <t>Filings for unit</t>
  </si>
  <si>
    <t>Policy forms processed</t>
  </si>
  <si>
    <t>Life and Health</t>
  </si>
  <si>
    <t>Record requests</t>
  </si>
  <si>
    <t xml:space="preserve">Surveys </t>
  </si>
  <si>
    <t>Property and Casualty</t>
  </si>
  <si>
    <t>Actuarial Services</t>
  </si>
  <si>
    <t>Funds recovered on behalf of complaintants</t>
  </si>
  <si>
    <t>Companies' data audited</t>
  </si>
  <si>
    <t>Market analysis of companies</t>
  </si>
  <si>
    <t>Complaints resolved</t>
  </si>
  <si>
    <t>Complaints received</t>
  </si>
  <si>
    <t>Insurance consumer assistance</t>
  </si>
  <si>
    <t>Office analysis of companies - examinations</t>
  </si>
  <si>
    <t>Field financial exams</t>
  </si>
  <si>
    <t>Number of insurance companies and regulated entities</t>
  </si>
  <si>
    <t>Licenses issued</t>
  </si>
  <si>
    <t>Insurance licensing</t>
  </si>
  <si>
    <t>Consumer assistance unit</t>
  </si>
  <si>
    <t>Completed</t>
  </si>
  <si>
    <t>Received</t>
  </si>
  <si>
    <t>Consumer complaints</t>
  </si>
  <si>
    <t xml:space="preserve"> </t>
  </si>
  <si>
    <t>Associations subject to examination</t>
  </si>
  <si>
    <t xml:space="preserve">Mortgage loan originators </t>
  </si>
  <si>
    <t>Consumer credit associations - banking</t>
  </si>
  <si>
    <t>Consumer Protection Services and Solvency Regulation</t>
  </si>
  <si>
    <t>Economic Regulation</t>
  </si>
  <si>
    <t>52</t>
  </si>
  <si>
    <t>Department Of Banking And Insurance</t>
  </si>
  <si>
    <t>14</t>
  </si>
  <si>
    <t>(b) This program data item reflects CP&amp;P paid residential treatment, group home and treatment home placements only and not those served under the auspices of Children's System of Care (CSOC).  Beginning in fiscal 2013, data reflect the shift of resources from CP&amp;P to CSOC to support the placement of developmentally disabled adolescents who are now managed by CSOC per the restructuring.</t>
  </si>
  <si>
    <t>(a) Includes State Facilities Education Act (SFEA) Residential, Regional, State Responsible and District Placed students.</t>
  </si>
  <si>
    <t>The fiscal 2016 position data has been adjusted to reflect the reallocation of State-supported positions to the federal Social Services Block Grant (SSBG).</t>
  </si>
  <si>
    <t>Clients served by Women's Domestic Violence hotline</t>
  </si>
  <si>
    <t>Number of rape victims served</t>
  </si>
  <si>
    <t>Displaced homemakers served by funded programs</t>
  </si>
  <si>
    <t>Clients served by Women's Referral central hotline</t>
  </si>
  <si>
    <t xml:space="preserve">   Client information for Division on Women</t>
  </si>
  <si>
    <t>Total funds Division on Women</t>
  </si>
  <si>
    <t>Total program cost</t>
  </si>
  <si>
    <t>Other funds</t>
  </si>
  <si>
    <t>Federal funds</t>
  </si>
  <si>
    <t>State funds</t>
  </si>
  <si>
    <t xml:space="preserve">   Women's Services programs</t>
  </si>
  <si>
    <t>Cost per program</t>
  </si>
  <si>
    <t xml:space="preserve">   Domestic Violence Prevention programs</t>
  </si>
  <si>
    <t>Division on Women</t>
  </si>
  <si>
    <t>Number of programs</t>
  </si>
  <si>
    <t>Health Centers</t>
  </si>
  <si>
    <t>NJ Child Assault Prevention (FCP only)</t>
  </si>
  <si>
    <t>Cost per program site</t>
  </si>
  <si>
    <t>Number of program sites</t>
  </si>
  <si>
    <t>School Linked Service programs</t>
  </si>
  <si>
    <t>School Linked Youth services</t>
  </si>
  <si>
    <t>Other Family Support services programs</t>
  </si>
  <si>
    <t>Outreach to at-risk youth</t>
  </si>
  <si>
    <t>Family Success Centers</t>
  </si>
  <si>
    <t>Family Support services</t>
  </si>
  <si>
    <t>Parent education and services</t>
  </si>
  <si>
    <t>Home Visitation</t>
  </si>
  <si>
    <t>Early Childhood/Primary Prevention services</t>
  </si>
  <si>
    <t>Family and Community Partnerships</t>
  </si>
  <si>
    <t>Cost per service hour</t>
  </si>
  <si>
    <t>Total service hours</t>
  </si>
  <si>
    <t xml:space="preserve">Intensive In-Home Behavioral Assistance </t>
  </si>
  <si>
    <t>Cost per youth served</t>
  </si>
  <si>
    <t>Total youth served</t>
  </si>
  <si>
    <t xml:space="preserve">Care Management services </t>
  </si>
  <si>
    <t>Youth served</t>
  </si>
  <si>
    <t>Outpatient/Partial Care/Partial Hospitalization</t>
  </si>
  <si>
    <t>Children with a developmental disability eligible to receive Family Support services</t>
  </si>
  <si>
    <t>Children with a developmental disability in residential placements</t>
  </si>
  <si>
    <t>Cost per dispatch</t>
  </si>
  <si>
    <t>Total dispatches</t>
  </si>
  <si>
    <t xml:space="preserve">Mobile Response and Stabilization services </t>
  </si>
  <si>
    <t>Community and Evidence-Based services</t>
  </si>
  <si>
    <t>Children's System of Care</t>
  </si>
  <si>
    <t>Average annual cost per client</t>
  </si>
  <si>
    <t>Average daily population</t>
  </si>
  <si>
    <r>
      <t xml:space="preserve">Out-of-Home placements </t>
    </r>
    <r>
      <rPr>
        <vertAlign val="superscript"/>
        <sz val="10"/>
        <rFont val="Arial"/>
        <family val="2"/>
      </rPr>
      <t>(b)</t>
    </r>
  </si>
  <si>
    <t>Total Other Residential placements</t>
  </si>
  <si>
    <t>Average cost per unduplicated child</t>
  </si>
  <si>
    <t>Unduplicated children served</t>
  </si>
  <si>
    <t>Emergency placements</t>
  </si>
  <si>
    <t>Number of adolescents</t>
  </si>
  <si>
    <t>Independent Living services</t>
  </si>
  <si>
    <t xml:space="preserve">CP&amp;P Other Residential placements </t>
  </si>
  <si>
    <t xml:space="preserve">Total Foster Care </t>
  </si>
  <si>
    <t xml:space="preserve">Resource Family placements </t>
  </si>
  <si>
    <t xml:space="preserve">Kinship Legal Guardianship (KLG) placements </t>
  </si>
  <si>
    <t xml:space="preserve">Foster Care </t>
  </si>
  <si>
    <t>Subsidy cost</t>
  </si>
  <si>
    <t xml:space="preserve">Adoption Subsidies </t>
  </si>
  <si>
    <t>Total Family Support services program cost</t>
  </si>
  <si>
    <t>Parent services</t>
  </si>
  <si>
    <t>Assessment services</t>
  </si>
  <si>
    <t>Case Management services</t>
  </si>
  <si>
    <t>Emergency services</t>
  </si>
  <si>
    <t>CP&amp;P Family Support services</t>
  </si>
  <si>
    <t>Active children receiving CP&amp;P services (unduplicated)</t>
  </si>
  <si>
    <t>Child Protection and Permanency</t>
  </si>
  <si>
    <r>
      <t xml:space="preserve">Average enrollment </t>
    </r>
    <r>
      <rPr>
        <vertAlign val="superscript"/>
        <sz val="10"/>
        <rFont val="Arial"/>
        <family val="2"/>
      </rPr>
      <t>(a)</t>
    </r>
  </si>
  <si>
    <t>Education Services</t>
  </si>
  <si>
    <t>Social Services Programs</t>
  </si>
  <si>
    <t>55</t>
  </si>
  <si>
    <t>Department Of Children And Families</t>
  </si>
  <si>
    <t>16</t>
  </si>
  <si>
    <t>(a) Data include all completed inspections on an annualized basis; data can exceed 100% when required prior-year inspections are completed.</t>
  </si>
  <si>
    <t>Fire investigations</t>
  </si>
  <si>
    <t>Local enforcement monitoring</t>
  </si>
  <si>
    <t>National fire incident reporting - participating organizations</t>
  </si>
  <si>
    <t>State-owned and maintained buildings inspected or reinspected</t>
  </si>
  <si>
    <t>Fire officials and inspectors certified</t>
  </si>
  <si>
    <t>State inspections or reinspections performed</t>
  </si>
  <si>
    <t>Life hazards registered</t>
  </si>
  <si>
    <t>Uniform Fire Code</t>
  </si>
  <si>
    <t>Complaints filed</t>
  </si>
  <si>
    <t>Penalties issued</t>
  </si>
  <si>
    <t>Permanent licenses</t>
  </si>
  <si>
    <t>Closings - imminent hazard</t>
  </si>
  <si>
    <t>Reevaluations</t>
  </si>
  <si>
    <t>Evaluations</t>
  </si>
  <si>
    <t>Boarding Home Regulation and Assistance</t>
  </si>
  <si>
    <t>Ski lift inspections</t>
  </si>
  <si>
    <t>Amusement ride inspections</t>
  </si>
  <si>
    <t>Liquefied petroleum gas inspections</t>
  </si>
  <si>
    <t>State-administered municipalities</t>
  </si>
  <si>
    <t>Devices registered</t>
  </si>
  <si>
    <t>Elevator Safety Unit</t>
  </si>
  <si>
    <t>Continuing education and training programs offered</t>
  </si>
  <si>
    <t>Certificates of occupancy and approvals issued</t>
  </si>
  <si>
    <t>Construction permits issued</t>
  </si>
  <si>
    <t>Annual permits</t>
  </si>
  <si>
    <t>State Building Unit</t>
  </si>
  <si>
    <t>Plans reviewed</t>
  </si>
  <si>
    <t>Officials licensed</t>
  </si>
  <si>
    <t>Inspections</t>
  </si>
  <si>
    <t>Permits issued</t>
  </si>
  <si>
    <t>Uniform Construction Code</t>
  </si>
  <si>
    <t>Shelter beds funded</t>
  </si>
  <si>
    <t>Households assisted</t>
  </si>
  <si>
    <t>Homelessness Prevention</t>
  </si>
  <si>
    <t xml:space="preserve">Housing units produced </t>
  </si>
  <si>
    <t>Housing Services</t>
  </si>
  <si>
    <t>Cost per unit inspected, local</t>
  </si>
  <si>
    <t>Cost per unit inspected, State</t>
  </si>
  <si>
    <t>(a)</t>
  </si>
  <si>
    <t>Percentage of dwelling units inspected</t>
  </si>
  <si>
    <t>Dwelling units inspected</t>
  </si>
  <si>
    <t>Dwelling units requiring inspection</t>
  </si>
  <si>
    <t>Dwelling units registered</t>
  </si>
  <si>
    <t>Buildings registered</t>
  </si>
  <si>
    <t>Housing Code Enforcement</t>
  </si>
  <si>
    <t>Community Development Management</t>
  </si>
  <si>
    <t>41</t>
  </si>
  <si>
    <t>Department Of Community Affairs</t>
  </si>
  <si>
    <t>22</t>
  </si>
  <si>
    <t>(a) Includes American Recovery and Reinvestment Act funding, which expired in fiscal 2013.</t>
  </si>
  <si>
    <t>Average assistance payments per household</t>
  </si>
  <si>
    <t>Total assistance expenditures</t>
  </si>
  <si>
    <t>Number of household members served</t>
  </si>
  <si>
    <t>Number of households served</t>
  </si>
  <si>
    <t>Low Income Home Energy Assistance Program</t>
  </si>
  <si>
    <t>Units weatherized</t>
  </si>
  <si>
    <t>Recreation programs for individuals with disabilities</t>
  </si>
  <si>
    <t>Persons served by community action agencies</t>
  </si>
  <si>
    <t>Community action agencies</t>
  </si>
  <si>
    <t>Community Resources</t>
  </si>
  <si>
    <t>Requests for advisory opinions</t>
  </si>
  <si>
    <t>Local codes of ethics reviewed</t>
  </si>
  <si>
    <t>Complaints filed against local officials</t>
  </si>
  <si>
    <t>Local Government Ethics Law</t>
  </si>
  <si>
    <t>Registered municipal accountants and certified public accountants assisted</t>
  </si>
  <si>
    <t>Authorities assisted</t>
  </si>
  <si>
    <t>Authority project financing proposals reviewed</t>
  </si>
  <si>
    <t>Authority budgets approved</t>
  </si>
  <si>
    <t>Authority regulation</t>
  </si>
  <si>
    <t>Number of GovConnect postings</t>
  </si>
  <si>
    <t>Number of officials enrolled in GovConnect</t>
  </si>
  <si>
    <t>Joint insurance pools supervised</t>
  </si>
  <si>
    <t>Single audit reviews conducted</t>
  </si>
  <si>
    <t>Legislative proposals reviewed</t>
  </si>
  <si>
    <t>Budget amendments reviewed</t>
  </si>
  <si>
    <t>Research and technical assistance</t>
  </si>
  <si>
    <t>Continuing education programs approved</t>
  </si>
  <si>
    <t>Qualified purchasing agent certificates issued</t>
  </si>
  <si>
    <t>Length of Service Award Program - plans approved</t>
  </si>
  <si>
    <t>Professional certifications issued</t>
  </si>
  <si>
    <t>Applications for professional certification exams</t>
  </si>
  <si>
    <t>Municipalities approved to enroll in joint insurance pools</t>
  </si>
  <si>
    <t>Municipalities receiving self-insurance assistance</t>
  </si>
  <si>
    <t>Cooperative purchasing plans approved</t>
  </si>
  <si>
    <t>Deferred compensation plans approved</t>
  </si>
  <si>
    <t>Local Public Contracts Law - assistance requests processed</t>
  </si>
  <si>
    <t>Managerial competence</t>
  </si>
  <si>
    <t>Local Government Services</t>
  </si>
  <si>
    <t>State Subsidies and Financial Aid</t>
  </si>
  <si>
    <t>75</t>
  </si>
  <si>
    <t xml:space="preserve">Public inquiries received                                                                                                                    </t>
  </si>
  <si>
    <t xml:space="preserve">Formal complaints received                                                                                                             </t>
  </si>
  <si>
    <t>Government Records Council</t>
  </si>
  <si>
    <t>Historic Trust grants</t>
  </si>
  <si>
    <t>Historic Trust</t>
  </si>
  <si>
    <t>Management and Administration</t>
  </si>
  <si>
    <t>76</t>
  </si>
  <si>
    <t>(a) Mid-State Correctional Facility was depopulated at the end of fiscal 2014 to undergo renovations in fiscal 2015 and 2016.</t>
  </si>
  <si>
    <t xml:space="preserve">Operational Capacity is the number of inmates that can be accommodated based on a facility's available beds, budgeted staff, programs and services.  It does not include beds temporarily closed. </t>
  </si>
  <si>
    <t>Daily per capita rate calculations are based on 366 days for fiscal 2016 and 365 days for the other fiscal years.</t>
  </si>
  <si>
    <t xml:space="preserve">Residents - Civilly Committed Sexual Offender Program </t>
  </si>
  <si>
    <t>2.8/1</t>
  </si>
  <si>
    <t>2.9/1</t>
  </si>
  <si>
    <t>Ratio: Population/positions</t>
  </si>
  <si>
    <t>Operational capacity</t>
  </si>
  <si>
    <t>OPERATING DATA</t>
  </si>
  <si>
    <t>State Facilities Education Act (under 21 years of age)</t>
  </si>
  <si>
    <t>Adult basic education</t>
  </si>
  <si>
    <t>Vocational education</t>
  </si>
  <si>
    <t>Academic</t>
  </si>
  <si>
    <t>Participants</t>
  </si>
  <si>
    <t>Education Program</t>
  </si>
  <si>
    <t>Institutional Total</t>
  </si>
  <si>
    <t>Daily per capita</t>
  </si>
  <si>
    <t>Annual per capita</t>
  </si>
  <si>
    <t xml:space="preserve">Operational capacity </t>
  </si>
  <si>
    <t>Mountainview Youth Correctional Facility</t>
  </si>
  <si>
    <t>Albert C. Wagner Youth Correctional Facility</t>
  </si>
  <si>
    <t>Garden State Youth Correctional Facility</t>
  </si>
  <si>
    <t xml:space="preserve">Residents--Civilly Committed Sexual Offender Program </t>
  </si>
  <si>
    <t>Adult Diagnostic and Treatment Center, Avenel</t>
  </si>
  <si>
    <t>Northern State Prison</t>
  </si>
  <si>
    <t>Edna Mahan Correctional Facility for Women</t>
  </si>
  <si>
    <t xml:space="preserve">Annual per capita </t>
  </si>
  <si>
    <t>Design capacity</t>
  </si>
  <si>
    <t>Vocational Education</t>
  </si>
  <si>
    <t>General Educational Development</t>
  </si>
  <si>
    <t>Adult Basic Education</t>
  </si>
  <si>
    <t xml:space="preserve">Riverfront State Prison </t>
  </si>
  <si>
    <t>Mid-State Correctional Facility (a)</t>
  </si>
  <si>
    <t>Southern State Correctional Facility</t>
  </si>
  <si>
    <t>Bayside State Prison</t>
  </si>
  <si>
    <t>South Woods State Prison</t>
  </si>
  <si>
    <t xml:space="preserve">OPERATING DATA </t>
  </si>
  <si>
    <t>East Jersey State Prison</t>
  </si>
  <si>
    <t>Vroom Central Reception and Assignment Facility</t>
  </si>
  <si>
    <t>New Jersey State Prison</t>
  </si>
  <si>
    <t>Detention and Rehabilitation</t>
  </si>
  <si>
    <t>Department Of Corrections</t>
  </si>
  <si>
    <t>26</t>
  </si>
  <si>
    <t>Sales</t>
  </si>
  <si>
    <t>Product items</t>
  </si>
  <si>
    <t>Shops and offices</t>
  </si>
  <si>
    <t>Number of</t>
  </si>
  <si>
    <t>Inmates assigned during year</t>
  </si>
  <si>
    <t>Average number of jobs for inmates</t>
  </si>
  <si>
    <t>State Use</t>
  </si>
  <si>
    <t>Bureau of State Use Industries</t>
  </si>
  <si>
    <t>7020</t>
  </si>
  <si>
    <t>Revolving Funds</t>
  </si>
  <si>
    <t>REV</t>
  </si>
  <si>
    <t>Community bed spaces</t>
  </si>
  <si>
    <t>County assistance and county contract</t>
  </si>
  <si>
    <t>Average number of state inmates in county penal facilities</t>
  </si>
  <si>
    <t>Institutional Control and Supervision</t>
  </si>
  <si>
    <t>System-Wide Program Support</t>
  </si>
  <si>
    <t>7025</t>
  </si>
  <si>
    <t>Chicken (pounds)</t>
  </si>
  <si>
    <t xml:space="preserve">Ice tea (1/2 pints) </t>
  </si>
  <si>
    <t xml:space="preserve">Fruit drink (1/2 pints) </t>
  </si>
  <si>
    <t>Vegetable processing (pounds)</t>
  </si>
  <si>
    <t>Turkey processing (pounds)</t>
  </si>
  <si>
    <t>Pork (pounds)</t>
  </si>
  <si>
    <t>Beef (pounds)</t>
  </si>
  <si>
    <t xml:space="preserve">Low fat milk (1/2 pints) </t>
  </si>
  <si>
    <t xml:space="preserve">Whole milk (quarts) </t>
  </si>
  <si>
    <t>Value of farm products</t>
  </si>
  <si>
    <t>Inmates assigned</t>
  </si>
  <si>
    <t>Farm Operations</t>
  </si>
  <si>
    <t>Bureau of State Farm Operations</t>
  </si>
  <si>
    <t>7030</t>
  </si>
  <si>
    <t>(b) A separate budget category for the Program for Returning Offenders with Mental Illness Safely and Effectively (PROMISE) has been added as a separate contract award, which was made during fiscal 2014.</t>
  </si>
  <si>
    <t>(a) Beginning in fiscal 2016, this number includes sex offenders that have been placed under general supervision.</t>
  </si>
  <si>
    <t>Victim input registrations</t>
  </si>
  <si>
    <t>Appeals processed</t>
  </si>
  <si>
    <t>Reviews:</t>
  </si>
  <si>
    <t>Parole revocations considered</t>
  </si>
  <si>
    <t>Juvenile</t>
  </si>
  <si>
    <t>Counties</t>
  </si>
  <si>
    <t>State</t>
  </si>
  <si>
    <t>Hearings</t>
  </si>
  <si>
    <t>State Parole Board</t>
  </si>
  <si>
    <t>Total community program placements</t>
  </si>
  <si>
    <t xml:space="preserve">Community Resource Center (CRC) </t>
  </si>
  <si>
    <t xml:space="preserve">Parole Violator Assessment and Treatment Program </t>
  </si>
  <si>
    <t>Stages to Enhance Parolee Success Program (STEPS)</t>
  </si>
  <si>
    <t>Re-Entry Substance Abuse Program (RESAP)</t>
  </si>
  <si>
    <t>Mutual Agreement Program (MAP)</t>
  </si>
  <si>
    <t>Community program placements</t>
  </si>
  <si>
    <t>Program for Returning Offenders with Mental Illness Safely and Effectively (PROMISE) (b)</t>
  </si>
  <si>
    <t>Community Resource Center (CRC)</t>
  </si>
  <si>
    <t>Parole Violator Assessment and Treatment Program</t>
  </si>
  <si>
    <t>Community program contracted totals</t>
  </si>
  <si>
    <t>Total number of sex offenders, all caseloads</t>
  </si>
  <si>
    <t xml:space="preserve">Sex offenders included in other special caseloads </t>
  </si>
  <si>
    <t>Sex Offender Management Unit</t>
  </si>
  <si>
    <t>Office of Interstate Services</t>
  </si>
  <si>
    <t>Community programs</t>
  </si>
  <si>
    <t>Satellite-based Monitoring of Sex Offenders</t>
  </si>
  <si>
    <t>Supervision, Surveillance and Gang Suppression</t>
  </si>
  <si>
    <t>Parolee Electronic Monitoring Program</t>
  </si>
  <si>
    <t>Special caseload data</t>
  </si>
  <si>
    <t>General supervision</t>
  </si>
  <si>
    <t>Level of parole supervision</t>
  </si>
  <si>
    <t>Removed from supervision</t>
  </si>
  <si>
    <t>Added to supervision</t>
  </si>
  <si>
    <t>Parolees under supervision (beginning of year)</t>
  </si>
  <si>
    <t>Parole</t>
  </si>
  <si>
    <t>17</t>
  </si>
  <si>
    <t>(a) Support per pupil is based on a different calculation than total spending per pupil in the Taxpayers' Guide to Education Spending.</t>
  </si>
  <si>
    <t>County vocational special education</t>
  </si>
  <si>
    <t>Regional day schools</t>
  </si>
  <si>
    <t>Local districts</t>
  </si>
  <si>
    <t>Enrollments</t>
  </si>
  <si>
    <t>Special Education</t>
  </si>
  <si>
    <t>Nursing Services Aid - pupils enrolled</t>
  </si>
  <si>
    <t>Handicapped Aid - students served</t>
  </si>
  <si>
    <t>Auxiliary Services Aid - students served</t>
  </si>
  <si>
    <t>Textbook Aid - pupils enrolled</t>
  </si>
  <si>
    <t>Nonpublic School Aid</t>
  </si>
  <si>
    <t>Students in State facilities</t>
  </si>
  <si>
    <t>County vocational</t>
  </si>
  <si>
    <t>Special education</t>
  </si>
  <si>
    <t>Evening school, post graduate</t>
  </si>
  <si>
    <t>High school (grades 9-12)</t>
  </si>
  <si>
    <t>Middle school (grades 6-8)</t>
  </si>
  <si>
    <t>Elementary school (grades 1-5)</t>
  </si>
  <si>
    <t>Kindergarten/preschool</t>
  </si>
  <si>
    <t>All districts, total</t>
  </si>
  <si>
    <t>Enrollment as of October 15 (prebudget year)</t>
  </si>
  <si>
    <t>Federal</t>
  </si>
  <si>
    <t>Local</t>
  </si>
  <si>
    <t>Percent support per pupil</t>
  </si>
  <si>
    <t>and district budgets)  (a)</t>
  </si>
  <si>
    <t xml:space="preserve">Support per pupil (per State expenditure/appropriation </t>
  </si>
  <si>
    <t>Resident enrollment</t>
  </si>
  <si>
    <t>General Formula Aid</t>
  </si>
  <si>
    <t>Direct Educational Services and Assistance</t>
  </si>
  <si>
    <t>31</t>
  </si>
  <si>
    <t>Department Of Education</t>
  </si>
  <si>
    <t>34</t>
  </si>
  <si>
    <t>(b) Includes postsecondary training.</t>
  </si>
  <si>
    <t>(a) Revised fiscal year 2015 and budget estimate for fiscal 2016 do not include carryforward funds.</t>
  </si>
  <si>
    <t>Annual graduates employed (b)</t>
  </si>
  <si>
    <t xml:space="preserve">Annual graduates enrolled in college </t>
  </si>
  <si>
    <t>Annual graduates</t>
  </si>
  <si>
    <t>Direct annual state support per pupil</t>
  </si>
  <si>
    <t>For residential pupils</t>
  </si>
  <si>
    <t>For regular day pupils</t>
  </si>
  <si>
    <t>Annual payments from local school boards</t>
  </si>
  <si>
    <t xml:space="preserve">Gross annual cost per pupil </t>
  </si>
  <si>
    <t>Residential pupils</t>
  </si>
  <si>
    <t>Day pupils</t>
  </si>
  <si>
    <t>Annual enrollment</t>
  </si>
  <si>
    <t>Marie H. Katzenbach School for the Deaf</t>
  </si>
  <si>
    <t>Operation and Support of Educational Institutions</t>
  </si>
  <si>
    <t>32</t>
  </si>
  <si>
    <t xml:space="preserve">Annual graduates </t>
  </si>
  <si>
    <t>Annual enrollments</t>
  </si>
  <si>
    <t>Secondary vocational education</t>
  </si>
  <si>
    <t>General Vocational Education</t>
  </si>
  <si>
    <t xml:space="preserve">PROGRAM DATA </t>
  </si>
  <si>
    <t>Supplemental Education and Training Programs</t>
  </si>
  <si>
    <t>33</t>
  </si>
  <si>
    <t>Participants (Students/Educators/Survivors/Community)</t>
  </si>
  <si>
    <t>Workshops</t>
  </si>
  <si>
    <t>Holocaust/Genocide Education</t>
  </si>
  <si>
    <t>Districts needing technical assistance per corrective action plans</t>
  </si>
  <si>
    <t>Assistance rendered</t>
  </si>
  <si>
    <t>Districts monitored annually</t>
  </si>
  <si>
    <t>Needs identified</t>
  </si>
  <si>
    <r>
      <t>Service to Local Districts</t>
    </r>
    <r>
      <rPr>
        <b/>
        <vertAlign val="superscript"/>
        <sz val="10"/>
        <rFont val="Arial"/>
        <family val="2"/>
      </rPr>
      <t xml:space="preserve"> </t>
    </r>
  </si>
  <si>
    <t>Annual induction evaluations</t>
  </si>
  <si>
    <t>Training contracts approved annually</t>
  </si>
  <si>
    <t>Certificates of eligibility issued annually</t>
  </si>
  <si>
    <t>County substitute certificate applications received annually</t>
  </si>
  <si>
    <t>Academic credentials issued annually</t>
  </si>
  <si>
    <t xml:space="preserve">Certificates awarded annually </t>
  </si>
  <si>
    <t>Annual induction evaluations (non-issuance)</t>
  </si>
  <si>
    <t>Teacher and Leader Effectiveness</t>
  </si>
  <si>
    <t>Entitlement contracts awarded annually</t>
  </si>
  <si>
    <t>Discretionary contracts awarded annually</t>
  </si>
  <si>
    <t>Grants Management</t>
  </si>
  <si>
    <t>Charter schools licensed</t>
  </si>
  <si>
    <t>Adults earning State diplomas</t>
  </si>
  <si>
    <t>Adults tested</t>
  </si>
  <si>
    <t>High school equivalency</t>
  </si>
  <si>
    <t>Standards, Assessment and Curriculum</t>
  </si>
  <si>
    <t>Students eligible for free milk/free &amp; reduced price meals</t>
  </si>
  <si>
    <t>Disadvantaged children served</t>
  </si>
  <si>
    <t>Migrant children served</t>
  </si>
  <si>
    <t>Federal Title I</t>
  </si>
  <si>
    <t>Programs for Disadvantaged Youth</t>
  </si>
  <si>
    <t>Limited English speaking students served</t>
  </si>
  <si>
    <t>Bilingual Education</t>
  </si>
  <si>
    <t>Educational Support Services</t>
  </si>
  <si>
    <t>Annual audits of Carl D. Perkins funds</t>
  </si>
  <si>
    <t>Annual audits of Title I funds</t>
  </si>
  <si>
    <t>Annual monitoring of private schools for the disabled</t>
  </si>
  <si>
    <t>Annual audits of applications for State school aid</t>
  </si>
  <si>
    <t>Annual compliance and fiscal reviews of school districts</t>
  </si>
  <si>
    <t>Office of Fiscal Accountability and Compliance</t>
  </si>
  <si>
    <t>Education Administration and Management</t>
  </si>
  <si>
    <t>35</t>
  </si>
  <si>
    <t>(a) Garden State Preservation Trust (GSPT)</t>
  </si>
  <si>
    <t>Cubic yards of sand pumped (millions)</t>
  </si>
  <si>
    <t>Shore Protection Fund projects</t>
  </si>
  <si>
    <t>Natural Resources Engineering</t>
  </si>
  <si>
    <t>Other fish propagated and distributed</t>
  </si>
  <si>
    <t>Pheasants reared at game farms</t>
  </si>
  <si>
    <t>Trout propagated and distributed</t>
  </si>
  <si>
    <t>Hunters' and Anglers' License Fund</t>
  </si>
  <si>
    <t>Non-profit funding (millions)</t>
  </si>
  <si>
    <t>County/municipal dedicated tax revenue (millions)</t>
  </si>
  <si>
    <t>County/municipal funding (millions)</t>
  </si>
  <si>
    <t>State funding (millions)</t>
  </si>
  <si>
    <t>Acres preserved since inception of GSPT (a)</t>
  </si>
  <si>
    <t>Acres preserved</t>
  </si>
  <si>
    <t>Green Acres/open space preservation</t>
  </si>
  <si>
    <t>Total revenue</t>
  </si>
  <si>
    <t>Total visitors</t>
  </si>
  <si>
    <t>Historic sites</t>
  </si>
  <si>
    <t>Total revenue (millions)</t>
  </si>
  <si>
    <t>State parks and forests</t>
  </si>
  <si>
    <t>Parks Management</t>
  </si>
  <si>
    <t>Acres of prescribed burning</t>
  </si>
  <si>
    <t>Acres lost (annual)</t>
  </si>
  <si>
    <t>Fires (annual)</t>
  </si>
  <si>
    <t>Forest Resource Management</t>
  </si>
  <si>
    <t>Natural Resource Management</t>
  </si>
  <si>
    <t>42</t>
  </si>
  <si>
    <t>Department Of Environmental Protection</t>
  </si>
  <si>
    <t>Statements of No Interest (SNI) issued</t>
  </si>
  <si>
    <t>License renewals</t>
  </si>
  <si>
    <t>New licenses</t>
  </si>
  <si>
    <t>Grant applications approved</t>
  </si>
  <si>
    <t>Tidelands:</t>
  </si>
  <si>
    <t>Land Use Regulation</t>
  </si>
  <si>
    <t>Shellfish bed acres specially restricted</t>
  </si>
  <si>
    <t>Shellfish bed acres condemned</t>
  </si>
  <si>
    <t>Shellfish bed acres seasonal</t>
  </si>
  <si>
    <t>Shellfish bed acres open</t>
  </si>
  <si>
    <t>Water samples analyzed</t>
  </si>
  <si>
    <t>Ambient Marine Water:</t>
  </si>
  <si>
    <t>Water Monitoring and Standards</t>
  </si>
  <si>
    <t>Science and Technical Programs</t>
  </si>
  <si>
    <t>43</t>
  </si>
  <si>
    <t xml:space="preserve">Permits issued </t>
  </si>
  <si>
    <t xml:space="preserve">Permit applications received </t>
  </si>
  <si>
    <t>UHOT cases closed</t>
  </si>
  <si>
    <t>UHOT cases underway</t>
  </si>
  <si>
    <t>Total number of Remedial Action Outcome (RAO) documents issued</t>
  </si>
  <si>
    <t>Number of LSRP case reviews completed</t>
  </si>
  <si>
    <t>Number of LSRP case inspections completed</t>
  </si>
  <si>
    <t>Unregulated Heating Oil Tank (UHOT) Program</t>
  </si>
  <si>
    <t>Non-LSRP</t>
  </si>
  <si>
    <t>Licensed Site Remediation Professionals (LSRP) Program</t>
  </si>
  <si>
    <t xml:space="preserve">Total active cases in Site Remediation Program </t>
  </si>
  <si>
    <t>Remediation Management and Response</t>
  </si>
  <si>
    <t>Incinerated</t>
  </si>
  <si>
    <t xml:space="preserve">Disposed </t>
  </si>
  <si>
    <t>Annual tonnage of hazardous waste generated statewide</t>
  </si>
  <si>
    <t>Reduction in solid waste stream due to recycling</t>
  </si>
  <si>
    <t>Recycled per capita (lbs./person/day)</t>
  </si>
  <si>
    <t>Recycled statewide</t>
  </si>
  <si>
    <t>Generated per capita (lbs./person/day)</t>
  </si>
  <si>
    <t>Generated statewide</t>
  </si>
  <si>
    <t>Annual tonnage of solid waste:</t>
  </si>
  <si>
    <t>Solid and Hazardous Waste Management</t>
  </si>
  <si>
    <t>Site Remediation and Waste Management</t>
  </si>
  <si>
    <t>44</t>
  </si>
  <si>
    <t>Installations completed</t>
  </si>
  <si>
    <t>Cost encumbered (in millions)</t>
  </si>
  <si>
    <t>Installations approved</t>
  </si>
  <si>
    <t>Public trucks and off-road vehicle</t>
  </si>
  <si>
    <t>Commercial bus</t>
  </si>
  <si>
    <t>Municipal solid waste vehicle</t>
  </si>
  <si>
    <t>School bus</t>
  </si>
  <si>
    <t>Diesel-powered engine retrofit installation</t>
  </si>
  <si>
    <t xml:space="preserve">Environmental Management - CBT Dedication </t>
  </si>
  <si>
    <t xml:space="preserve">Municipal infrastructure improvement projects funded </t>
  </si>
  <si>
    <t>infrastructure improvement projects (in millions)</t>
  </si>
  <si>
    <t xml:space="preserve">Capitalized funding provided for municipal  </t>
  </si>
  <si>
    <t>Public Wastewater Facilities</t>
  </si>
  <si>
    <t xml:space="preserve">Administrative orders </t>
  </si>
  <si>
    <t>Audits for facilities</t>
  </si>
  <si>
    <t>Information requests</t>
  </si>
  <si>
    <t>Right To Know</t>
  </si>
  <si>
    <t>Toxic Catastrophe Prevention</t>
  </si>
  <si>
    <t>Release Prevention</t>
  </si>
  <si>
    <t>Lung cancers avoided</t>
  </si>
  <si>
    <t>Homes mitigated for radon</t>
  </si>
  <si>
    <t>Homes tested for radon</t>
  </si>
  <si>
    <t>X-ray machine violations (percentage of inspected)</t>
  </si>
  <si>
    <t>X-ray machines inspected</t>
  </si>
  <si>
    <t>Radiation Protection</t>
  </si>
  <si>
    <t>Environmental Regulation</t>
  </si>
  <si>
    <t>45</t>
  </si>
  <si>
    <t>Number of OPRA requests received</t>
  </si>
  <si>
    <t>Open Public Records Act (OPRA) data</t>
  </si>
  <si>
    <t>Administration and Support Services</t>
  </si>
  <si>
    <t>Environmental Planning and Administration</t>
  </si>
  <si>
    <t>46</t>
  </si>
  <si>
    <t>Hazardous waste annual inspections</t>
  </si>
  <si>
    <t>Investigations and inspections</t>
  </si>
  <si>
    <t>Tons of debris removed</t>
  </si>
  <si>
    <t>Miles of beaches cleaned</t>
  </si>
  <si>
    <t>Clean Shores:</t>
  </si>
  <si>
    <t>Water Pollution Control</t>
  </si>
  <si>
    <t>Pesticide licenses and permits</t>
  </si>
  <si>
    <t>Pesticide products regulated</t>
  </si>
  <si>
    <t>Pesticide Control</t>
  </si>
  <si>
    <t>Air Pollution Control</t>
  </si>
  <si>
    <t>Compliance and Enforcement</t>
  </si>
  <si>
    <t>47</t>
  </si>
  <si>
    <t>AIDS Drug Distribution Program clients served</t>
  </si>
  <si>
    <t>Clients receiving early intervention services</t>
  </si>
  <si>
    <t xml:space="preserve">Clients living with HIV/AIDS </t>
  </si>
  <si>
    <t>Hotline network calls</t>
  </si>
  <si>
    <t>Contact tracing of individuals</t>
  </si>
  <si>
    <t>Number of clients tested and counseled</t>
  </si>
  <si>
    <t>AIDS Services</t>
  </si>
  <si>
    <t>Blood bank licensing inspections</t>
  </si>
  <si>
    <t>500</t>
  </si>
  <si>
    <t>Clinical Laboratory Improvement Amendments (CLIA) inspections</t>
  </si>
  <si>
    <t>Laboratory collection stations licensed</t>
  </si>
  <si>
    <t>Clinical laboratories licensed</t>
  </si>
  <si>
    <t>Clinical Laboratory Services</t>
  </si>
  <si>
    <t>Organics, inorganics, radiochemistry, microbiology &amp; chemical terrorism samples analyzed</t>
  </si>
  <si>
    <t>Environmental and Chemical Laboratory Services</t>
  </si>
  <si>
    <t xml:space="preserve">Newborn screening </t>
  </si>
  <si>
    <t>Virology</t>
  </si>
  <si>
    <t>Automated assays</t>
  </si>
  <si>
    <t>Microbiology</t>
  </si>
  <si>
    <t>Public Health Laboratory Services</t>
  </si>
  <si>
    <t>Laboratory Services</t>
  </si>
  <si>
    <t>Consultations provided to other agencies and to the public</t>
  </si>
  <si>
    <t>Responses to acute environmental emergencies</t>
  </si>
  <si>
    <t>Telephone consultations</t>
  </si>
  <si>
    <t>Major community health field study ongoing</t>
  </si>
  <si>
    <t>Quality assurance inspections in schools</t>
  </si>
  <si>
    <t>Audits of asbestos and lead training agencies</t>
  </si>
  <si>
    <t>Certification of private training agencies</t>
  </si>
  <si>
    <t>Environmental Health Services</t>
  </si>
  <si>
    <t>110</t>
  </si>
  <si>
    <t>Worker interviews and mailings</t>
  </si>
  <si>
    <t>In-depth industrial hygiene evaluations</t>
  </si>
  <si>
    <t>Educational materials mailed to public</t>
  </si>
  <si>
    <t>Exposure and illness reports received</t>
  </si>
  <si>
    <t>Occupational Health Surveillance</t>
  </si>
  <si>
    <t>Public and private workplaces inspected</t>
  </si>
  <si>
    <t>Fact sheets written or revised</t>
  </si>
  <si>
    <t>Right to Know</t>
  </si>
  <si>
    <t>Educational seminars presented</t>
  </si>
  <si>
    <t>Complaint inspections conducted</t>
  </si>
  <si>
    <t>Public Employees Occupational Safety and Health</t>
  </si>
  <si>
    <t>Non-outbreak investigations</t>
  </si>
  <si>
    <t>Infectious disease consultations</t>
  </si>
  <si>
    <t>Diphtheria</t>
  </si>
  <si>
    <t>Polio</t>
  </si>
  <si>
    <t>Mumps</t>
  </si>
  <si>
    <t>Measles</t>
  </si>
  <si>
    <t>Rubella</t>
  </si>
  <si>
    <t>Levels of protection for children entering school against:</t>
  </si>
  <si>
    <t>Number of investigations of outbreaks</t>
  </si>
  <si>
    <t>Number of disease cases reported</t>
  </si>
  <si>
    <t>Other Communicable Disease Control</t>
  </si>
  <si>
    <t>Number of food, drug and cosmetic embargoes, destructions and recalls</t>
  </si>
  <si>
    <t>Environmental and sanitary inspections and investigations conducted</t>
  </si>
  <si>
    <t>Registration of dogs (rabies control)</t>
  </si>
  <si>
    <t>Pet spay/neuter surgeries performed</t>
  </si>
  <si>
    <t>Consumer Health</t>
  </si>
  <si>
    <t>Visits to STD clinics</t>
  </si>
  <si>
    <t>Reported treatment for chlamydia cases</t>
  </si>
  <si>
    <t>Reported cases of chlamydia</t>
  </si>
  <si>
    <t>Reported treatment for gonorrhea cases</t>
  </si>
  <si>
    <t>Reported cases of gonorrhea</t>
  </si>
  <si>
    <t>Reported treatment for early syphilis cases</t>
  </si>
  <si>
    <t>Reported cases of early syphilis</t>
  </si>
  <si>
    <t>Percent of STD clinic patients receiving education about HIV infection</t>
  </si>
  <si>
    <t>Sexually Transmitted Diseases (STD)</t>
  </si>
  <si>
    <t>EMT training agencies certified</t>
  </si>
  <si>
    <t>Ambulance/invalid vehicles licensed</t>
  </si>
  <si>
    <t>Ambulance/invalid services licensed</t>
  </si>
  <si>
    <t>Mobile intensive care unit's patient charts audited</t>
  </si>
  <si>
    <t>Helicopter response missions</t>
  </si>
  <si>
    <t>Emergency Medical Technicians (EMT) certified/recertified</t>
  </si>
  <si>
    <t>Mobile intensive care paramedics certified/recertified</t>
  </si>
  <si>
    <t>Emergency Medical Services</t>
  </si>
  <si>
    <t>Percent of TB patients completing chemotherapy</t>
  </si>
  <si>
    <t>Visits to chest clinics</t>
  </si>
  <si>
    <t>TB cases on register as of June 30</t>
  </si>
  <si>
    <t>Tuberculosis (TB) Control</t>
  </si>
  <si>
    <t>Number of cumulative cancer reports in master file</t>
  </si>
  <si>
    <t>Number of new cancer cases reported</t>
  </si>
  <si>
    <t>Cancer and Epidemiological Services</t>
  </si>
  <si>
    <t>Public Health Protection Services</t>
  </si>
  <si>
    <t>Number of renal patients served</t>
  </si>
  <si>
    <t>Breast and/or cervical cancer screenings under New Jersey Cancer Education &amp; Early Detection Program</t>
  </si>
  <si>
    <t>Health Promotion</t>
  </si>
  <si>
    <t>Adults served with Cystic Fibrosis</t>
  </si>
  <si>
    <t>Adult Health</t>
  </si>
  <si>
    <t xml:space="preserve">Number of lead-poisoned children identified </t>
  </si>
  <si>
    <t xml:space="preserve">Children screened for lead poisoning </t>
  </si>
  <si>
    <t>Poison Control</t>
  </si>
  <si>
    <t>Women in reproductive years applying for and receiving services</t>
  </si>
  <si>
    <t>Family Planning</t>
  </si>
  <si>
    <t>Women, Infants, and Children (WIC) receiving services</t>
  </si>
  <si>
    <t>Women assessed for alcohol use during pregnancy</t>
  </si>
  <si>
    <t>Number of infants in early intervention</t>
  </si>
  <si>
    <t>Number of infants to be followed</t>
  </si>
  <si>
    <t>Newborns screened for metabolic and genetic disorders</t>
  </si>
  <si>
    <t>births</t>
  </si>
  <si>
    <t>Infant born to mothers with no prenatal care/1,000 live</t>
  </si>
  <si>
    <t>Infant mortality rate/1,000 live births</t>
  </si>
  <si>
    <t>Maternal and Child Health</t>
  </si>
  <si>
    <t>Children newly registered with Special Child Health Services</t>
  </si>
  <si>
    <t>Physically disabled children receiving services</t>
  </si>
  <si>
    <t>Handicapped Children</t>
  </si>
  <si>
    <t>Agencies receiving health services grants</t>
  </si>
  <si>
    <t>Family Health Services</t>
  </si>
  <si>
    <t>Certified copies issued</t>
  </si>
  <si>
    <t>Searches</t>
  </si>
  <si>
    <t>Vital Statistics</t>
  </si>
  <si>
    <t>Health Services</t>
  </si>
  <si>
    <t>21</t>
  </si>
  <si>
    <t>Department Of Health And Senior Services</t>
  </si>
  <si>
    <t>(a) Hospital Mental Health Offset Payments are expended in the Department of Human Services.</t>
  </si>
  <si>
    <t xml:space="preserve">     Total Costs</t>
  </si>
  <si>
    <t>Hospital Mental Health Offset Payments (a)</t>
  </si>
  <si>
    <t>Hospital Delivery System Reform Incentive Payments</t>
  </si>
  <si>
    <t>Hospital Health Care Subsidy Payments</t>
  </si>
  <si>
    <t>Hospital Relief Offset Payments</t>
  </si>
  <si>
    <t>Graduate Medical Education</t>
  </si>
  <si>
    <t>Health Care Stabilization</t>
  </si>
  <si>
    <t xml:space="preserve">   Charity Care</t>
  </si>
  <si>
    <t>Hospital Funding</t>
  </si>
  <si>
    <t>Cardiac surgery report - consumer</t>
  </si>
  <si>
    <t>Hospital performance report - distribution</t>
  </si>
  <si>
    <t>Number of hospitals</t>
  </si>
  <si>
    <t xml:space="preserve">   Patient discharges</t>
  </si>
  <si>
    <t>Hospital utilization data</t>
  </si>
  <si>
    <t>Hospital charity care audits</t>
  </si>
  <si>
    <t>Health Care Systems Analysis</t>
  </si>
  <si>
    <t>Certificate of Need (CN) applications processed</t>
  </si>
  <si>
    <t>Total acute care enforcement actions/penalties</t>
  </si>
  <si>
    <t>Total acute care license applications processed</t>
  </si>
  <si>
    <t>Total complaint investigations of acute care facilities</t>
  </si>
  <si>
    <t xml:space="preserve">   Total inspections of acute care facilities</t>
  </si>
  <si>
    <t>Acute Care - Licensed Facilities</t>
  </si>
  <si>
    <t>Nurse Aide applications processed</t>
  </si>
  <si>
    <t>Federal enforcement actions of long term care facilities</t>
  </si>
  <si>
    <t>Administrative actions/penalties of long term care facilities</t>
  </si>
  <si>
    <t>Total federally certified non-state licensed beds</t>
  </si>
  <si>
    <t>Total federally certified non-state licensed facilities</t>
  </si>
  <si>
    <t>Total complaint investigations of long term care facilities</t>
  </si>
  <si>
    <t>Total inspections of long term care facilities</t>
  </si>
  <si>
    <t>Number of beds licensed</t>
  </si>
  <si>
    <t>Total long term care licenses issued</t>
  </si>
  <si>
    <t>Licensed nursing home administrators</t>
  </si>
  <si>
    <t>Long-Term Care- licensed facilities</t>
  </si>
  <si>
    <t>Health Care Facility Regulation and Oversight</t>
  </si>
  <si>
    <t>Health Planning and Evaluation</t>
  </si>
  <si>
    <t>0.4 / 1</t>
  </si>
  <si>
    <t>Ratio: population/total positions</t>
  </si>
  <si>
    <t>Total terminations, including transfers</t>
  </si>
  <si>
    <t>All other admissions, including transfers</t>
  </si>
  <si>
    <t>Readmissions</t>
  </si>
  <si>
    <t>Total admissions</t>
  </si>
  <si>
    <t>Ancora Psychiatric Hospital</t>
  </si>
  <si>
    <t>0.5 / 1</t>
  </si>
  <si>
    <t xml:space="preserve">All other admissions, including transfers </t>
  </si>
  <si>
    <t xml:space="preserve">Readmissions </t>
  </si>
  <si>
    <t>Ann Klein Forensic Center</t>
  </si>
  <si>
    <t>Ratio: Population/total positions</t>
  </si>
  <si>
    <t>Trenton Psychiatric Hospital</t>
  </si>
  <si>
    <t>Greystone Park Psychiatric Hospital</t>
  </si>
  <si>
    <t>Patient Care and Health Services</t>
  </si>
  <si>
    <t>Mental Health Services</t>
  </si>
  <si>
    <t>23</t>
  </si>
  <si>
    <t>Department Of Human Services</t>
  </si>
  <si>
    <t>54</t>
  </si>
  <si>
    <t>(e) Camden County has privatized its county psychiatric hospital as of the end of fiscal 2014. Community-based inpatient beds are being procured to replace the capacity formerly provided by Camden.</t>
  </si>
  <si>
    <t>(d) Burlington county hospital ceased operations as a county facility on August 14, 2012.</t>
  </si>
  <si>
    <t xml:space="preserve">(c) Bergen County Hospital has several acute units including a licensed short term care facility unit (STCF) which none of the other county hospitals have.  The acute units were separated from all other units in this data to allow a more accurate comparison across hospitals. </t>
  </si>
  <si>
    <t xml:space="preserve">(b) These funds are transferred to the Department of Health. </t>
  </si>
  <si>
    <t>(a) "Cost to State" refers only to the State portion of the costs in each program incurred by the Community Care and Olmstead Support Services accounts.  Additional funds for these programs are available from other divisions and funding sources and the mix of State and other funding sources is subject to change from year to year.</t>
  </si>
  <si>
    <t>Individuals given information and referral</t>
  </si>
  <si>
    <t>Intoxicated driver cases processed</t>
  </si>
  <si>
    <t>Juvenile out-patient admissions</t>
  </si>
  <si>
    <t>Juvenile residential admissions</t>
  </si>
  <si>
    <t>Juvenile residential detoxification admissions</t>
  </si>
  <si>
    <t>Juvenile treatment admissions</t>
  </si>
  <si>
    <t>Adult out-patient admissions</t>
  </si>
  <si>
    <t>Adult residential admissions</t>
  </si>
  <si>
    <t>Adult residential detoxification admissions</t>
  </si>
  <si>
    <t>Drug treatment admissions - primary other drugs</t>
  </si>
  <si>
    <t>Drug treatment admissions - primary alcohol</t>
  </si>
  <si>
    <t>Addiction Services</t>
  </si>
  <si>
    <t>Union</t>
  </si>
  <si>
    <t>Hudson</t>
  </si>
  <si>
    <t>Essex</t>
  </si>
  <si>
    <t>Camden (e)</t>
  </si>
  <si>
    <t>Burlington (d)</t>
  </si>
  <si>
    <t>Bergen other</t>
  </si>
  <si>
    <t>Bergen acute units (c)</t>
  </si>
  <si>
    <t>Total, state billable average daily population, county psychiatric hospitals</t>
  </si>
  <si>
    <t>Cost to state</t>
  </si>
  <si>
    <t>Non-client specific programs</t>
  </si>
  <si>
    <t>Contact hours</t>
  </si>
  <si>
    <t>Clients served</t>
  </si>
  <si>
    <t>Intensive family support services</t>
  </si>
  <si>
    <t xml:space="preserve">Legal services </t>
  </si>
  <si>
    <t>Fifteen minute units</t>
  </si>
  <si>
    <t>Justice involved services</t>
  </si>
  <si>
    <t>Program for Assertive Community Treatment (PACT)</t>
  </si>
  <si>
    <t>Contacts</t>
  </si>
  <si>
    <t>Projects for Assistance in Transition from Homelessness (PATH)</t>
  </si>
  <si>
    <t>Hour units</t>
  </si>
  <si>
    <t>Integrated case management</t>
  </si>
  <si>
    <t>Self-help centers</t>
  </si>
  <si>
    <t>Hours</t>
  </si>
  <si>
    <t>Supported employment</t>
  </si>
  <si>
    <t xml:space="preserve">Fifteen minute units </t>
  </si>
  <si>
    <t>Supported housing</t>
  </si>
  <si>
    <t>Cost to state (b)</t>
  </si>
  <si>
    <t>Contracted beds</t>
  </si>
  <si>
    <t xml:space="preserve">Short term care facilities </t>
  </si>
  <si>
    <t>Occupied bed days</t>
  </si>
  <si>
    <t>Residential</t>
  </si>
  <si>
    <t xml:space="preserve">Hour units </t>
  </si>
  <si>
    <t>Partial care</t>
  </si>
  <si>
    <t xml:space="preserve">Half hour units </t>
  </si>
  <si>
    <t>Outpatient services</t>
  </si>
  <si>
    <t>Screening services</t>
  </si>
  <si>
    <t>Early intervention and support services</t>
  </si>
  <si>
    <t>Service programs:</t>
  </si>
  <si>
    <t>Total clients served</t>
  </si>
  <si>
    <t>Total cost to state (a)</t>
  </si>
  <si>
    <t>Contracts</t>
  </si>
  <si>
    <t>Provider agencies</t>
  </si>
  <si>
    <t>Community Care Services</t>
  </si>
  <si>
    <t>Community Services</t>
  </si>
  <si>
    <t>Division of Mental Health Services</t>
  </si>
  <si>
    <t>7700</t>
  </si>
  <si>
    <t>(d) As of January 1, 2014, the General Assistance population, parents up to 133% of the Federal Poverty Level (FPL), and other adults up to 133% FPL became part of the NJ FamilyCare Adult Expansion and will receive the Alternative Benefit Plan package as part of the Affordable Care Act.</t>
  </si>
  <si>
    <t>(c) Managed care gross annual payments include capitation payments to MCOs as well as pass-through claims for maternity, certain prescription drugs, and the ACA Health Insurance Providers Fee.</t>
  </si>
  <si>
    <t>(b) Decline in the Aged, Blind, or Disabled population reflects the transition of clients to Managed Long Term Services and Supports in the Division of Aging.</t>
  </si>
  <si>
    <t>(a) Excludes individuals in Managed Long Term Services and Supports.</t>
  </si>
  <si>
    <t>Total NJ FamilyCare Title XXI costs</t>
  </si>
  <si>
    <t>Individuals share</t>
  </si>
  <si>
    <t>Federal share</t>
  </si>
  <si>
    <t xml:space="preserve">State share (Hospital Health Care Subsidy Fund) </t>
  </si>
  <si>
    <t>Total costs</t>
  </si>
  <si>
    <t>Average monthly expense</t>
  </si>
  <si>
    <t>Average monthly eligibles</t>
  </si>
  <si>
    <t>Enrollment</t>
  </si>
  <si>
    <t>NJ FamilyCare - Children's Health Insurance Program (Title XXI)</t>
  </si>
  <si>
    <t>Grand total NJ FamilyCare Title XIX costs</t>
  </si>
  <si>
    <t>Pharmaceutical manufacturer rebates</t>
  </si>
  <si>
    <t>State share (General Fund)</t>
  </si>
  <si>
    <t>Total fee-for-service costs</t>
  </si>
  <si>
    <t>Phased-down State contribution for dual eligibles (General Fund)</t>
  </si>
  <si>
    <t>Fee-for-service costs</t>
  </si>
  <si>
    <t>Total Adult Expansion costs</t>
  </si>
  <si>
    <t>State share</t>
  </si>
  <si>
    <t>Costs</t>
  </si>
  <si>
    <t>NJ FamilyCare Adult Expansion (d)</t>
  </si>
  <si>
    <t>Managed care gross annual payments (c)</t>
  </si>
  <si>
    <t xml:space="preserve">Average monthly eligibles </t>
  </si>
  <si>
    <t>NJ FamilyCare parents &amp; children</t>
  </si>
  <si>
    <t>Aged, Blind, or Disabled without Medicare</t>
  </si>
  <si>
    <t>Average monthly eligibles (b)</t>
  </si>
  <si>
    <t>Aged, Blind, or Disabled with Medicare</t>
  </si>
  <si>
    <t>Total Managed Care Enrollment (a)</t>
  </si>
  <si>
    <t>NJ FamilyCare - Managed Care (Title XIX)</t>
  </si>
  <si>
    <t>Population data</t>
  </si>
  <si>
    <t>General Medical Services</t>
  </si>
  <si>
    <t>Division of Medical Assistance and Health Services</t>
  </si>
  <si>
    <t>7540</t>
  </si>
  <si>
    <t>Special Health Services</t>
  </si>
  <si>
    <t>24</t>
  </si>
  <si>
    <t>(d) The Care to Caregivers program was launched in fiscal 2015.</t>
  </si>
  <si>
    <t>(c) A one-time resource of $300,000 from the Jersey Assistance for Community Caregiving program allowed for additional clients to be served in fiscal 2014.</t>
  </si>
  <si>
    <t>(b) Excludes $2,850,000 appropriated for administration.</t>
  </si>
  <si>
    <t>(a) MLTSS includes costs and clients served under the former Global Budget for Long Term Care program, as well as the Personal Care and Waiver Initiatives programs formerly funded in the Division of Disability Services.</t>
  </si>
  <si>
    <t>Number of court-appointed cases</t>
  </si>
  <si>
    <t>Number of cases handled</t>
  </si>
  <si>
    <t xml:space="preserve">Number of inquiries </t>
  </si>
  <si>
    <t xml:space="preserve">Office of the Public Guardian </t>
  </si>
  <si>
    <t>Care to Caregivers (d)</t>
  </si>
  <si>
    <t>Caregivers receiving respite care</t>
  </si>
  <si>
    <t>Persons trained in gerontology</t>
  </si>
  <si>
    <t>Alzheimer's day care units provided</t>
  </si>
  <si>
    <t>Geriatric patients served</t>
  </si>
  <si>
    <t>Gerontology services</t>
  </si>
  <si>
    <t>Security Housing and Transportation</t>
  </si>
  <si>
    <t>Health Insurance Counseling</t>
  </si>
  <si>
    <t>Persons served</t>
  </si>
  <si>
    <t>Adult Protective Services</t>
  </si>
  <si>
    <t>Site locations</t>
  </si>
  <si>
    <t>(c)</t>
  </si>
  <si>
    <t>Congregate Housing Services Program</t>
  </si>
  <si>
    <t>Physical health services</t>
  </si>
  <si>
    <t>Case management service</t>
  </si>
  <si>
    <t xml:space="preserve">Education and training services </t>
  </si>
  <si>
    <t>Housekeeping and chore services</t>
  </si>
  <si>
    <t>Legal service</t>
  </si>
  <si>
    <t>Personal care service</t>
  </si>
  <si>
    <t>Outreach service</t>
  </si>
  <si>
    <t>Telephone reassurance service</t>
  </si>
  <si>
    <t>Information and referral service</t>
  </si>
  <si>
    <t>Transportation service</t>
  </si>
  <si>
    <t>Home delivered meals service</t>
  </si>
  <si>
    <t>Congregate meals service</t>
  </si>
  <si>
    <t>Services and service units provided:</t>
  </si>
  <si>
    <t xml:space="preserve">Programs for the Aged </t>
  </si>
  <si>
    <t>Total General Fund (b)</t>
  </si>
  <si>
    <t>Net annual cost</t>
  </si>
  <si>
    <t>Manufacturers' rebates</t>
  </si>
  <si>
    <t>Gross annual cost Senior Gold</t>
  </si>
  <si>
    <t>Total State Senior Gold costs</t>
  </si>
  <si>
    <t>Gross cost Senior Gold program (Disabled only)</t>
  </si>
  <si>
    <t>Cost per prescription (excludes cost sharing)</t>
  </si>
  <si>
    <t>Average monthly prescriptions per eligible</t>
  </si>
  <si>
    <t>Disabled</t>
  </si>
  <si>
    <t>Gross cost Senior Gold program (Aged only)</t>
  </si>
  <si>
    <t>Aged</t>
  </si>
  <si>
    <t>Senior Gold Prescription Discount Program</t>
  </si>
  <si>
    <t>Total Casino Revenue Fund</t>
  </si>
  <si>
    <t>Total General Fund</t>
  </si>
  <si>
    <t>PAAD recoveries</t>
  </si>
  <si>
    <t xml:space="preserve">PAAD manufacturers' rebates </t>
  </si>
  <si>
    <t>Payments for Medicare Part D monthly premiums</t>
  </si>
  <si>
    <t>Prescription drug expenses</t>
  </si>
  <si>
    <t>Total State PAAD costs</t>
  </si>
  <si>
    <t>Gross cost PAAD program (Disabled only)</t>
  </si>
  <si>
    <t>Gross cost PAAD program (Aged only)</t>
  </si>
  <si>
    <t>Pharmaceutical Assistance to the Aged &amp; Disabled (PAAD) only:</t>
  </si>
  <si>
    <t>Annual cost</t>
  </si>
  <si>
    <t>Pharmaceutical Assistance to the Aged (PAA) only:</t>
  </si>
  <si>
    <t>Pharmaceutical Assistance to the Aged and Disabled</t>
  </si>
  <si>
    <t>---</t>
  </si>
  <si>
    <t>Gross annual cost</t>
  </si>
  <si>
    <t>Managed Long Term Services and Supports (MLTSS): (a)</t>
  </si>
  <si>
    <t>Global Budget for Long Term Care: (a)</t>
  </si>
  <si>
    <t>Patient days</t>
  </si>
  <si>
    <t>Per diem</t>
  </si>
  <si>
    <t xml:space="preserve">Nursing Home Services: </t>
  </si>
  <si>
    <t>Medical Services for the Aged</t>
  </si>
  <si>
    <t>Aging Services</t>
  </si>
  <si>
    <t>(a) The evaluation data display reflects the shift in service delivery from fee-for-service to the FamilyCare managed care organizations.</t>
  </si>
  <si>
    <t>Number of clients</t>
  </si>
  <si>
    <t>Personal Assistance Services Program</t>
  </si>
  <si>
    <t>Waiver Initiatives (a)</t>
  </si>
  <si>
    <t>Personal Care Services (a)</t>
  </si>
  <si>
    <t>Disability Services</t>
  </si>
  <si>
    <t>Division of Disability Services</t>
  </si>
  <si>
    <t>7545</t>
  </si>
  <si>
    <t>27</t>
  </si>
  <si>
    <t>(a) The fiscal 2014, 2015, and 2016 average daily population figures reflect the finding of the Task Force on Developmental Center Closure to close North Jersey and Woodbridge Developmental Centers.  The North Jersey Developmental Center closed on July 1, 2014.  No data are therefore presented for fiscal 2015 or 2016.  The Woodbridge Developmental Center closed on January 9, 2015.  No data are therefore presented for fiscal 2016.  Overall census data reflect the redistribution of clients across the system.</t>
  </si>
  <si>
    <t>Daily</t>
  </si>
  <si>
    <t>Annual</t>
  </si>
  <si>
    <t>Gross per capitas</t>
  </si>
  <si>
    <t>0.3 / 1</t>
  </si>
  <si>
    <t>Ratio:  population/total positions</t>
  </si>
  <si>
    <t>Hunterdon Developmental Center</t>
  </si>
  <si>
    <t>0.1 / 1</t>
  </si>
  <si>
    <t>Woodbridge Developmental Center</t>
  </si>
  <si>
    <t>New Lisbon Developmental Center</t>
  </si>
  <si>
    <t>Woodbine Developmental Center</t>
  </si>
  <si>
    <t>0.2 / 1</t>
  </si>
  <si>
    <t>North Jersey Developmental Center</t>
  </si>
  <si>
    <t xml:space="preserve">Vineland Developmental Center </t>
  </si>
  <si>
    <t>Green Brook Regional Center</t>
  </si>
  <si>
    <t>Residential Care and Habilitation Services (a)</t>
  </si>
  <si>
    <t>Budgeted</t>
  </si>
  <si>
    <t xml:space="preserve">(d) Includes amounts from the Purchase of Adult Activities and Day Program Age Outs line items. </t>
  </si>
  <si>
    <t xml:space="preserve">(c) The fiscal 2014 decline in the average number of clients in community supervision is due to the realignment of programs for children with disabilities to the Department of Children and Families. </t>
  </si>
  <si>
    <t xml:space="preserve">(b) Individuals may be in more than one category.  </t>
  </si>
  <si>
    <t>(a) Includes amounts from the Olmstead Residential Services, Community Services Waiting List Placements, Emergency Placements and Group Homes line items.</t>
  </si>
  <si>
    <t xml:space="preserve">Average cost/client/year </t>
  </si>
  <si>
    <t>Contracted capacity</t>
  </si>
  <si>
    <t>Adult Activities (d)</t>
  </si>
  <si>
    <t>Average cost of yearly plan</t>
  </si>
  <si>
    <t>Average monthly census</t>
  </si>
  <si>
    <t>Self-Directed Services</t>
  </si>
  <si>
    <t>Average number in community supervision (b)(c)</t>
  </si>
  <si>
    <t>Social Supervision and Consultation</t>
  </si>
  <si>
    <t xml:space="preserve">Total cost, Group Homes </t>
  </si>
  <si>
    <t>Average cost per consumer</t>
  </si>
  <si>
    <t>Group Homes (a)</t>
  </si>
  <si>
    <t>Total cost, Supported Living</t>
  </si>
  <si>
    <t>Supported Living (a)</t>
  </si>
  <si>
    <t>Total cost, Supervised Apartments</t>
  </si>
  <si>
    <t>Supervised Apartments (a)</t>
  </si>
  <si>
    <t>Average cost/client/year</t>
  </si>
  <si>
    <t>Skill Development Homes</t>
  </si>
  <si>
    <t xml:space="preserve">Total program cost </t>
  </si>
  <si>
    <t>Private Institutional Care and Private Residential Facilities</t>
  </si>
  <si>
    <t xml:space="preserve">Purchased Residential Care </t>
  </si>
  <si>
    <t>Community Programs</t>
  </si>
  <si>
    <t>7601</t>
  </si>
  <si>
    <t>Average lesson hours per teacher</t>
  </si>
  <si>
    <t>Total number of school-aged children receiving itinerant services</t>
  </si>
  <si>
    <t>Preschool children receiving itinerant services</t>
  </si>
  <si>
    <t>Total clients receiving educational services</t>
  </si>
  <si>
    <t>Instruction</t>
  </si>
  <si>
    <t>Low vision services</t>
  </si>
  <si>
    <t>Eye health case services</t>
  </si>
  <si>
    <t>Referred to CBVI</t>
  </si>
  <si>
    <t>Referred for further evaluations</t>
  </si>
  <si>
    <t>Diabetic screenings</t>
  </si>
  <si>
    <t>Mobile screenings</t>
  </si>
  <si>
    <t>Preschool vision screenings</t>
  </si>
  <si>
    <t>Adult vision screenings</t>
  </si>
  <si>
    <t>Total persons screened</t>
  </si>
  <si>
    <t>Prevention</t>
  </si>
  <si>
    <t>Clients over 65 (non-VR)</t>
  </si>
  <si>
    <t>Clients receiving basic life skills instruction</t>
  </si>
  <si>
    <t>Clients receiving orientation and mobility instruction</t>
  </si>
  <si>
    <t>Total clients receiving independent living services</t>
  </si>
  <si>
    <t>Community service (state habilitation)</t>
  </si>
  <si>
    <t>Rehabilitations per counselor</t>
  </si>
  <si>
    <t>Average cost per client rehabilitated</t>
  </si>
  <si>
    <t>Average cost per client served</t>
  </si>
  <si>
    <t>Average annual income after rehabilitation</t>
  </si>
  <si>
    <t>Homemakers</t>
  </si>
  <si>
    <t>Wage-earners</t>
  </si>
  <si>
    <t>Clients rehabilitated</t>
  </si>
  <si>
    <t>Vocational rehabilitation</t>
  </si>
  <si>
    <t>Services for the Blind and Visually Impaired</t>
  </si>
  <si>
    <t>Commission for the Blind and Visually Impaired</t>
  </si>
  <si>
    <t>7560</t>
  </si>
  <si>
    <t>Total expenditures</t>
  </si>
  <si>
    <t>Average monthly children</t>
  </si>
  <si>
    <t>Total Child Care Payments for eligible families</t>
  </si>
  <si>
    <t>Post Transitional Child Care</t>
  </si>
  <si>
    <t>Abbott Child Care Services</t>
  </si>
  <si>
    <t>Transitional child care services</t>
  </si>
  <si>
    <t>Active TANF recipients in work activity</t>
  </si>
  <si>
    <t>Children placed through protective services</t>
  </si>
  <si>
    <t>Low income families in Child Care Assistance Program</t>
  </si>
  <si>
    <t>Child Care Payments for eligible families</t>
  </si>
  <si>
    <t>Average monthly value of bonus coupons per person participating</t>
  </si>
  <si>
    <t>Total value of bonus coupons</t>
  </si>
  <si>
    <t>Average monthly recipients participating</t>
  </si>
  <si>
    <t>Percent of total authorized households participating</t>
  </si>
  <si>
    <t>Average monthly households participating</t>
  </si>
  <si>
    <t>Supplemental Nutrition Assistance Program</t>
  </si>
  <si>
    <t>SSI Administrative Expenses</t>
  </si>
  <si>
    <t>Net SSI expenditures</t>
  </si>
  <si>
    <t>Burials</t>
  </si>
  <si>
    <t>Less: Recoveries</t>
  </si>
  <si>
    <t>Emergency Assistance</t>
  </si>
  <si>
    <t>Emergency Assistance recipients</t>
  </si>
  <si>
    <t>Average monthly grant</t>
  </si>
  <si>
    <t>Average monthly recipients</t>
  </si>
  <si>
    <t>Supplemental Security Income (SSI)</t>
  </si>
  <si>
    <t>State Work First New Jersey expenditures</t>
  </si>
  <si>
    <t>Less: County expenditures</t>
  </si>
  <si>
    <t>Net emergency assistance costs</t>
  </si>
  <si>
    <t>Less: Credits</t>
  </si>
  <si>
    <t>Less: Work First New Jersey county expenditures</t>
  </si>
  <si>
    <t>Total Work First New Jersey costs</t>
  </si>
  <si>
    <t>Add: Burials</t>
  </si>
  <si>
    <t>Add: Child support disregards</t>
  </si>
  <si>
    <t>Less: 50% gross child support collections</t>
  </si>
  <si>
    <t>Work First New Jersey</t>
  </si>
  <si>
    <t>State expenditures</t>
  </si>
  <si>
    <t>Emergency Assistance Program</t>
  </si>
  <si>
    <t>Refunds to assistance</t>
  </si>
  <si>
    <t>Unemployable</t>
  </si>
  <si>
    <t>Employable</t>
  </si>
  <si>
    <t>General Assistance</t>
  </si>
  <si>
    <t>Income Maintenance Management</t>
  </si>
  <si>
    <t>Division of Family Development</t>
  </si>
  <si>
    <t>7550</t>
  </si>
  <si>
    <t>Economic Assistance and Security</t>
  </si>
  <si>
    <t>53</t>
  </si>
  <si>
    <t>Carbon monoxide detectors</t>
  </si>
  <si>
    <t>Artificial larynx devices</t>
  </si>
  <si>
    <t>Baby cry signalers</t>
  </si>
  <si>
    <t>Smoke detectors</t>
  </si>
  <si>
    <t>TTYs, amplified telephones, captioned telephones</t>
  </si>
  <si>
    <t>Equipment distribution program - devices distributed</t>
  </si>
  <si>
    <t>Newsletter Distribution</t>
  </si>
  <si>
    <t>Telecommunication Devices Distributed</t>
  </si>
  <si>
    <t>Newsletter subscribers</t>
  </si>
  <si>
    <t>Interpreter requests</t>
  </si>
  <si>
    <t>Persons served by Interpreter Referral Program</t>
  </si>
  <si>
    <t>Deaf population</t>
  </si>
  <si>
    <t>Total hearing impaired population</t>
  </si>
  <si>
    <t>Services for the Deaf</t>
  </si>
  <si>
    <t>Division of the Deaf and Hard of Hearing</t>
  </si>
  <si>
    <t>7580</t>
  </si>
  <si>
    <t>(f) Estimated based on average of prior three fiscal years.</t>
  </si>
  <si>
    <t>(e) Calculated based on three-month filing/closure experience for fiscal 2015.</t>
  </si>
  <si>
    <t>(d) Paid by federal Social Security Administration.</t>
  </si>
  <si>
    <t>(c) The federal government has been paying the State share of Extended Benefits (EB) since March 15, 2009; however  EB ended in July 2012.</t>
  </si>
  <si>
    <t>(b) The Federal Emergency Unemployment Compensation Program (EUC) became effective in July 2008 and ended in December 2013.</t>
  </si>
  <si>
    <t>(a) Includes Additional Benefits During Training (ABT) under the Workforce Development Partnership Program.</t>
  </si>
  <si>
    <t>Beneficiaries</t>
  </si>
  <si>
    <t>Balance June 30</t>
  </si>
  <si>
    <t>Advisory reports recovered</t>
  </si>
  <si>
    <t>Verified petitions assigned</t>
  </si>
  <si>
    <t>Balance July l</t>
  </si>
  <si>
    <t>Special Compensation</t>
  </si>
  <si>
    <t>Cases pending June 30</t>
  </si>
  <si>
    <t>(f)</t>
  </si>
  <si>
    <t>(e)</t>
  </si>
  <si>
    <t>Cases closed</t>
  </si>
  <si>
    <t>Cases filed, reopened, reassigned</t>
  </si>
  <si>
    <t>Cases pending July l</t>
  </si>
  <si>
    <t>First reports of accident received</t>
  </si>
  <si>
    <t xml:space="preserve">Workers' Compensation </t>
  </si>
  <si>
    <t>Plans in force</t>
  </si>
  <si>
    <t>Covered workers</t>
  </si>
  <si>
    <t>Private Plan</t>
  </si>
  <si>
    <t>Cost per claim processed</t>
  </si>
  <si>
    <t>Benefits paid (millions)</t>
  </si>
  <si>
    <t>Claims received</t>
  </si>
  <si>
    <t>State Plan</t>
  </si>
  <si>
    <t>Family Leave Insurance</t>
  </si>
  <si>
    <t>Disability During Unemployment</t>
  </si>
  <si>
    <t>Private Disability Insurance Plan</t>
  </si>
  <si>
    <t>Average weekly benefit payment</t>
  </si>
  <si>
    <t>State Disability Insurance Plan</t>
  </si>
  <si>
    <t>Average cost per case</t>
  </si>
  <si>
    <r>
      <t xml:space="preserve">Social Security Disability payments (millions) </t>
    </r>
    <r>
      <rPr>
        <vertAlign val="superscript"/>
        <sz val="10"/>
        <rFont val="Arial"/>
        <family val="2"/>
      </rPr>
      <t>(d)</t>
    </r>
  </si>
  <si>
    <t>Total claims adjudicated</t>
  </si>
  <si>
    <t>Disability Determination</t>
  </si>
  <si>
    <t>Benefit payments - State share (millions)</t>
  </si>
  <si>
    <t>Initial claims</t>
  </si>
  <si>
    <r>
      <t xml:space="preserve">Unemployment Insurance Extended Benefits </t>
    </r>
    <r>
      <rPr>
        <vertAlign val="superscript"/>
        <sz val="10"/>
        <rFont val="Arial"/>
        <family val="2"/>
      </rPr>
      <t>(c)</t>
    </r>
    <r>
      <rPr>
        <sz val="10"/>
        <rFont val="Arial"/>
        <family val="2"/>
      </rPr>
      <t xml:space="preserve"> </t>
    </r>
  </si>
  <si>
    <r>
      <t xml:space="preserve">Federal Emergency Unemployment Compensation </t>
    </r>
    <r>
      <rPr>
        <vertAlign val="superscript"/>
        <sz val="10"/>
        <rFont val="Arial"/>
        <family val="2"/>
      </rPr>
      <t>(b)</t>
    </r>
  </si>
  <si>
    <t>Average insured unemployed rate</t>
  </si>
  <si>
    <r>
      <t xml:space="preserve">Net benefits paid (millions) </t>
    </r>
    <r>
      <rPr>
        <vertAlign val="superscript"/>
        <sz val="10"/>
        <rFont val="Arial"/>
        <family val="2"/>
      </rPr>
      <t>(a)</t>
    </r>
  </si>
  <si>
    <t>Unemployment Insurance program</t>
  </si>
  <si>
    <t>Unemployment Insurance</t>
  </si>
  <si>
    <t>Department Of Labor And Workforce Development</t>
  </si>
  <si>
    <t>62</t>
  </si>
  <si>
    <t>(c) Temporary Assistance to Needy Families (TANF) and General Assistance (GA) data provided by the Department of Human Services, Division of Family Development (DFD).</t>
  </si>
  <si>
    <t>(b) Beginning in fiscal 2014, "Cost per individual" includes a placement component.</t>
  </si>
  <si>
    <t>(a) Consistent with the plan jointly developed by the Commissioner of Human Services and the Commissioner of Labor and Workforce Development and submitted to the Joint Budget Oversight Committee, the fiscal 2015 and 2016 program data have been adjusted for the transfer of sheltered workshop services including transportation costs from the Department of Human Services to the Department of Labor and Workforce Development.</t>
  </si>
  <si>
    <t>Petitions disposed</t>
  </si>
  <si>
    <t xml:space="preserve">Petitions filed </t>
  </si>
  <si>
    <t>Balance July 1</t>
  </si>
  <si>
    <t>Appeal Board</t>
  </si>
  <si>
    <t>Other formal decisions</t>
  </si>
  <si>
    <t>Scope of negotiation and issue definition</t>
  </si>
  <si>
    <t>Mediation, fact-finding, and arbitration</t>
  </si>
  <si>
    <t>Unfair practices and representation</t>
  </si>
  <si>
    <t>Disposed</t>
  </si>
  <si>
    <t>Filed</t>
  </si>
  <si>
    <t>Dispute Disposition</t>
  </si>
  <si>
    <t>Public Sector Labor Relations</t>
  </si>
  <si>
    <t>Registrations issued</t>
  </si>
  <si>
    <t>Public Works Contractor Registration Act</t>
  </si>
  <si>
    <t>Firms with violations</t>
  </si>
  <si>
    <t>Apparel Registration</t>
  </si>
  <si>
    <t>Hazards identified</t>
  </si>
  <si>
    <t>Public Employees Safety</t>
  </si>
  <si>
    <t>Net back wages paid to employees (millions)</t>
  </si>
  <si>
    <t>Employees receiving back wages</t>
  </si>
  <si>
    <t>Formal complaints filed</t>
  </si>
  <si>
    <t>Wage and Hour, Child Labor, and Public Contracts</t>
  </si>
  <si>
    <t>Persons trained</t>
  </si>
  <si>
    <t>Mine Safety Training</t>
  </si>
  <si>
    <t>Consultations</t>
  </si>
  <si>
    <t>OSHA On-site Consultant Services</t>
  </si>
  <si>
    <t xml:space="preserve">Crane Operator Inspections </t>
  </si>
  <si>
    <t>Employee permits issued</t>
  </si>
  <si>
    <t>Employer licenses issued</t>
  </si>
  <si>
    <t>Asbestos Control and Licensing</t>
  </si>
  <si>
    <t>Boilers inspected by insurance inspectors</t>
  </si>
  <si>
    <t>Boilers inspected by State</t>
  </si>
  <si>
    <t>Mechanical Inspection</t>
  </si>
  <si>
    <t>Mine, pit, quarry and explosive inspections</t>
  </si>
  <si>
    <t>Workplace Standards</t>
  </si>
  <si>
    <t>General Assistance (GA)</t>
  </si>
  <si>
    <t>Temporary Assistance for Needy Families (TANF)</t>
  </si>
  <si>
    <t>Cases closed due to employment</t>
  </si>
  <si>
    <t>Community Work Experience program</t>
  </si>
  <si>
    <t>Vocational training programs</t>
  </si>
  <si>
    <t>On-the-job training</t>
  </si>
  <si>
    <t>Job search activities</t>
  </si>
  <si>
    <t>Educational programs</t>
  </si>
  <si>
    <t>Food Stamps, participating in:</t>
  </si>
  <si>
    <t>Individuals receiving General Assistance (GA), and/or</t>
  </si>
  <si>
    <t>Community Work Experience Program</t>
  </si>
  <si>
    <t>Families (TANF) participating in:</t>
  </si>
  <si>
    <t xml:space="preserve">Individuals receiving Temporary Assistance for Needy </t>
  </si>
  <si>
    <r>
      <t xml:space="preserve">Work First New Jersey (WFNJ) Activities </t>
    </r>
    <r>
      <rPr>
        <vertAlign val="superscript"/>
        <sz val="10"/>
        <rFont val="Arial"/>
        <family val="2"/>
      </rPr>
      <t>(c)</t>
    </r>
  </si>
  <si>
    <t>Total job placements</t>
  </si>
  <si>
    <t>Total participants</t>
  </si>
  <si>
    <t>Workforce Investment Act</t>
  </si>
  <si>
    <t>(b)</t>
  </si>
  <si>
    <t>Cost per individual</t>
  </si>
  <si>
    <t>Individuals trained</t>
  </si>
  <si>
    <t>Individual training grants-displaced workers (millions)</t>
  </si>
  <si>
    <t>Companies served</t>
  </si>
  <si>
    <t>Customized training grants (millions)</t>
  </si>
  <si>
    <t>Workforce Development Partnership Project</t>
  </si>
  <si>
    <t>Employment and Training Services</t>
  </si>
  <si>
    <t>Veterans receiving career guidance</t>
  </si>
  <si>
    <t xml:space="preserve">   Veterans entered employment</t>
  </si>
  <si>
    <t>Disabled Veterans Outreach program</t>
  </si>
  <si>
    <t>Individuals receiving career guidance</t>
  </si>
  <si>
    <t>Individuals entered employment</t>
  </si>
  <si>
    <t>Job openings received</t>
  </si>
  <si>
    <t>Employment Services</t>
  </si>
  <si>
    <t>Cost per person</t>
  </si>
  <si>
    <t>Independent Living Rehabilitation</t>
  </si>
  <si>
    <t>Appropriation per client slot</t>
  </si>
  <si>
    <t>Client slots</t>
  </si>
  <si>
    <t>Sheltered Workshops</t>
  </si>
  <si>
    <t>After rehabilitation</t>
  </si>
  <si>
    <t>Before rehabilitation</t>
  </si>
  <si>
    <t>Earnings (weekly)</t>
  </si>
  <si>
    <t>Average cost per rehabilitation</t>
  </si>
  <si>
    <t>Total persons rehabilitated</t>
  </si>
  <si>
    <t>Total continuing to be served</t>
  </si>
  <si>
    <t>Total persons served</t>
  </si>
  <si>
    <t>Vocational Rehabilitation Services</t>
  </si>
  <si>
    <t>Manpower and Employment Services</t>
  </si>
  <si>
    <t>Hearings and major disciplinary matters</t>
  </si>
  <si>
    <t>Written record appeals completed within 6 months</t>
  </si>
  <si>
    <t>Pending</t>
  </si>
  <si>
    <t>Total disposed</t>
  </si>
  <si>
    <t>Total received</t>
  </si>
  <si>
    <t>Written record appeals</t>
  </si>
  <si>
    <t>Appeals and Regulatory Affairs</t>
  </si>
  <si>
    <t>Contact hours, classroom</t>
  </si>
  <si>
    <t>Trainees, classroom</t>
  </si>
  <si>
    <t>Contact hours, alternative technologies</t>
  </si>
  <si>
    <t>Trainees, alternative technologies</t>
  </si>
  <si>
    <t>Training</t>
  </si>
  <si>
    <t>Number of counseling sessions</t>
  </si>
  <si>
    <t>Employee advisory service</t>
  </si>
  <si>
    <t>Workforce Initiatives and Employment Development</t>
  </si>
  <si>
    <t>Layoff plans acted upon within 30 days</t>
  </si>
  <si>
    <t>Applicants administered exam review</t>
  </si>
  <si>
    <t>Applicants administered make-up examinations</t>
  </si>
  <si>
    <t>Separate test dates</t>
  </si>
  <si>
    <t>Local symbols</t>
  </si>
  <si>
    <t>State symbols</t>
  </si>
  <si>
    <t>Examination waivers</t>
  </si>
  <si>
    <t>Announcements processed under promotional</t>
  </si>
  <si>
    <t>Promotional examinations</t>
  </si>
  <si>
    <t>Open Competitive examinations</t>
  </si>
  <si>
    <t>Lists issued</t>
  </si>
  <si>
    <t>Unassembled promotional</t>
  </si>
  <si>
    <t>Unassembled open competitive</t>
  </si>
  <si>
    <t>Assembled promotional</t>
  </si>
  <si>
    <t>Assembled open competitive</t>
  </si>
  <si>
    <t xml:space="preserve">Examinations developed and processed </t>
  </si>
  <si>
    <t>Fire service promotional</t>
  </si>
  <si>
    <t>Fire service open competitive</t>
  </si>
  <si>
    <t>Law enforcement promotional</t>
  </si>
  <si>
    <t>Law enforcement open competitive</t>
  </si>
  <si>
    <t>Calendar days to date of list issuance - public safety</t>
  </si>
  <si>
    <t>Calendar days to date of list issuance - non-public safety</t>
  </si>
  <si>
    <t>Active job announcements older than 6 months</t>
  </si>
  <si>
    <t>Calendar days from request to test announcement</t>
  </si>
  <si>
    <t>Local service</t>
  </si>
  <si>
    <t xml:space="preserve">State service </t>
  </si>
  <si>
    <t>Titles consolidated or abolished</t>
  </si>
  <si>
    <t>Promotions made (State)</t>
  </si>
  <si>
    <t>Eligibles produced</t>
  </si>
  <si>
    <t>Candidates scheduled</t>
  </si>
  <si>
    <t>Applications received</t>
  </si>
  <si>
    <t>Promotional examinations announced</t>
  </si>
  <si>
    <t>State service provisional appointees pending open competitive examination</t>
  </si>
  <si>
    <t>Appointments from certifications</t>
  </si>
  <si>
    <t>Open competitive examinations announced</t>
  </si>
  <si>
    <t>General Administration, Classification and Personnel Management, Selection Services</t>
  </si>
  <si>
    <t>General Government Services</t>
  </si>
  <si>
    <t>74</t>
  </si>
  <si>
    <t>(m) The 152nd and 153rd recruit classes began in fiscal 2013 and graduated in fiscal 2014.  The 154th class began in fiscal 2014 and graduated in fiscal 2015.  The 155th class began and graduated in fiscal 2015. The 156th class will enter the academy in fiscal 2016 and graduate in fiscal 2016.</t>
  </si>
  <si>
    <t>(l) Beginning in fiscal 2014, internet gaming revenue is included.</t>
  </si>
  <si>
    <t xml:space="preserve">(k) The increase in fiscal 2015 and 2016 is due to the Division of Gaming Enforcement requiring all slot machines to be inspected upon each casino opening and closing. </t>
  </si>
  <si>
    <t>(j) Beginning in fiscal 2014, increase due to the inclusion of internet gaming investigations.</t>
  </si>
  <si>
    <t>(i) Renewal of individual applications, as noted in prior years, are based on four and five year renewal cycles.  The reason for the decline in fiscal 2014 and 2015 is attributable to the elimination of employee licenses and renewals as a result of P.L. 2011, c.19.</t>
  </si>
  <si>
    <t>(h) Beginning in fiscal 2014, increase due to changes in filing requirements and the inclusion of internet gaming applications.</t>
  </si>
  <si>
    <t>(g) All evaluation data for the Division of Gaming Enforcement are impacted by four casino closures. One of the four casinos is anticipated to reopen in summer 2015.</t>
  </si>
  <si>
    <t>(f) Increase in autopsies and death investigations due to the expansion of  the Regional Medical Examiner's Office to Atlantic County.</t>
  </si>
  <si>
    <t>(e) The decline in Marine Police assists is due to lower staffing levels in the Marine Services Bureau.</t>
  </si>
  <si>
    <t xml:space="preserve">(d) All evaluation data involving Auto Unit investigations in fiscal 2014 are impacted by the Auto Unit's primary focus on "Operation Jacked."  This investigation resulted in the increased recovery of high-end vehicles. </t>
  </si>
  <si>
    <t>(c) Decrease in arson investigations reflects increase in investigations being performed by Arson Teams within Counties.</t>
  </si>
  <si>
    <t>(b) Increase attributable to reopening of Knowlton Weigh Station and an increase in portable weight enforcement details.</t>
  </si>
  <si>
    <t>(a) Increase in fiscal 2013 inspections due to a federal grant from the National Transportation Safety Board.  This grant was not received in fiscal 2014-2016.</t>
  </si>
  <si>
    <t xml:space="preserve">Special schools training </t>
  </si>
  <si>
    <t>State Police recruits graduated (m)</t>
  </si>
  <si>
    <t>State Police recruits enrolled (m)</t>
  </si>
  <si>
    <t>State Police Training Academy:</t>
  </si>
  <si>
    <t>Reapplication for permission to work with or without credentials</t>
  </si>
  <si>
    <t xml:space="preserve">Motion for relief from Casino Control Commission orders and other reasons </t>
  </si>
  <si>
    <t xml:space="preserve">Exclusions </t>
  </si>
  <si>
    <t>Miscellaneous</t>
  </si>
  <si>
    <t xml:space="preserve">Revocations and violation complaints </t>
  </si>
  <si>
    <t xml:space="preserve">Financial objections </t>
  </si>
  <si>
    <t xml:space="preserve">Contested case hearings: </t>
  </si>
  <si>
    <t>Casino table games in operation</t>
  </si>
  <si>
    <t>Slot machine licenses issued</t>
  </si>
  <si>
    <t>(l)</t>
  </si>
  <si>
    <t>Casino industry gross revenue (in billions)</t>
  </si>
  <si>
    <t>Number of persons employed by the casino industry</t>
  </si>
  <si>
    <t>(k)</t>
  </si>
  <si>
    <t>Slot modifications/inspections</t>
  </si>
  <si>
    <t>Casino enforcement arrests</t>
  </si>
  <si>
    <t xml:space="preserve">Casino enforcement investigations </t>
  </si>
  <si>
    <t>(j)</t>
  </si>
  <si>
    <t xml:space="preserve">Casino licensing investigations </t>
  </si>
  <si>
    <t>Arrest notifications</t>
  </si>
  <si>
    <t>Casino service industries</t>
  </si>
  <si>
    <t>Hotels/Casino</t>
  </si>
  <si>
    <t>Individual applications (i)</t>
  </si>
  <si>
    <t xml:space="preserve">Renewal applications processed </t>
  </si>
  <si>
    <t>Casino service industries/vendors (h)</t>
  </si>
  <si>
    <t>Individual applications</t>
  </si>
  <si>
    <t>New applications to be processed</t>
  </si>
  <si>
    <r>
      <t>Gaming Enforcement</t>
    </r>
    <r>
      <rPr>
        <sz val="10"/>
        <rFont val="Arial"/>
        <family val="2"/>
      </rPr>
      <t xml:space="preserve"> (g)</t>
    </r>
  </si>
  <si>
    <t xml:space="preserve">Law enforcement drug tests </t>
  </si>
  <si>
    <t>Number of deaths investigated (f)</t>
  </si>
  <si>
    <t>Statewide autopsies performed (f)</t>
  </si>
  <si>
    <t>Toxicological cases received</t>
  </si>
  <si>
    <t>State Medical Examiner</t>
  </si>
  <si>
    <t>Number of trainees certified</t>
  </si>
  <si>
    <t>Police Training Commission training programs</t>
  </si>
  <si>
    <t>Number trained</t>
  </si>
  <si>
    <t>Criminal Justice training programs</t>
  </si>
  <si>
    <t xml:space="preserve">Restitution ordered (in millions) </t>
  </si>
  <si>
    <t>Fines ordered (in millions)</t>
  </si>
  <si>
    <t>Defendants disposed</t>
  </si>
  <si>
    <t xml:space="preserve">County indictments/accusations </t>
  </si>
  <si>
    <t>State grand jury indictments</t>
  </si>
  <si>
    <t>Amount of penalties and awards levied (in millions)</t>
  </si>
  <si>
    <t>Forfeitures-state share (in millions)</t>
  </si>
  <si>
    <t>Briefs filed</t>
  </si>
  <si>
    <t>Briefs received</t>
  </si>
  <si>
    <t>Convictions (plea and trial)</t>
  </si>
  <si>
    <t xml:space="preserve">Investigations closed </t>
  </si>
  <si>
    <t xml:space="preserve">Investigations opened </t>
  </si>
  <si>
    <t>Expungements closed</t>
  </si>
  <si>
    <t>Complaints, inquiries, other matters (closed)</t>
  </si>
  <si>
    <t>Expungements opened</t>
  </si>
  <si>
    <t>Complaints, inquiries, other matters (opened)</t>
  </si>
  <si>
    <t>Criminal Justice</t>
  </si>
  <si>
    <t>On-scene pick-ups</t>
  </si>
  <si>
    <t>Inter-hospital flights</t>
  </si>
  <si>
    <t xml:space="preserve">Aviation Bureau </t>
  </si>
  <si>
    <t>DWI arrests</t>
  </si>
  <si>
    <t>Pollution investigations</t>
  </si>
  <si>
    <t>Assists</t>
  </si>
  <si>
    <t>Boardings</t>
  </si>
  <si>
    <t>General-marine</t>
  </si>
  <si>
    <t>Accident-marine</t>
  </si>
  <si>
    <t>Criminal-marine</t>
  </si>
  <si>
    <t xml:space="preserve">Marine police investigations </t>
  </si>
  <si>
    <t>Composite drawing cases</t>
  </si>
  <si>
    <t>Updates/modifications</t>
  </si>
  <si>
    <t>Responses</t>
  </si>
  <si>
    <t>Inquiries</t>
  </si>
  <si>
    <t xml:space="preserve">Criminal history records information unit </t>
  </si>
  <si>
    <t>Bounty hunter licenses</t>
  </si>
  <si>
    <t>SORA agency licenses</t>
  </si>
  <si>
    <t xml:space="preserve">Security Officer Registration Act (SORA) registrations </t>
  </si>
  <si>
    <t>Private detective employee registrations</t>
  </si>
  <si>
    <t>Private detective licenses issued</t>
  </si>
  <si>
    <t>Laboratory cases completed/DNA analysis</t>
  </si>
  <si>
    <t>Laboratory cases received/DNA analysis</t>
  </si>
  <si>
    <t>Crime scene investigations</t>
  </si>
  <si>
    <t>Laboratory cases completed</t>
  </si>
  <si>
    <t>Laboratory cases received</t>
  </si>
  <si>
    <t>Firearms applications received</t>
  </si>
  <si>
    <t>Rejections</t>
  </si>
  <si>
    <t>Approvals</t>
  </si>
  <si>
    <t>Solid/Hazardous waste investigations</t>
  </si>
  <si>
    <t>Unidentified persons investigations</t>
  </si>
  <si>
    <t>Cyber crimes investigations</t>
  </si>
  <si>
    <t>Child exploitation investigations</t>
  </si>
  <si>
    <t>Missing persons located</t>
  </si>
  <si>
    <t>Missing persons complaints</t>
  </si>
  <si>
    <t>Cleared by arrest</t>
  </si>
  <si>
    <t>Fugitive investigations</t>
  </si>
  <si>
    <t>Major crime investigations</t>
  </si>
  <si>
    <t>(d)</t>
  </si>
  <si>
    <t>Recovered property value (in millions)</t>
  </si>
  <si>
    <t>Recovered vehicles</t>
  </si>
  <si>
    <t>Auto Unit arrests</t>
  </si>
  <si>
    <t>Auto Unit investigations</t>
  </si>
  <si>
    <t>Property damage (in millions)</t>
  </si>
  <si>
    <t>Arson arrests</t>
  </si>
  <si>
    <t>Arson investigations</t>
  </si>
  <si>
    <t>Polygraph examinations</t>
  </si>
  <si>
    <t>Racetrack Unit arrests</t>
  </si>
  <si>
    <t>Racetrack Unit investigations</t>
  </si>
  <si>
    <t>Special investigations</t>
  </si>
  <si>
    <t>Number of arrests</t>
  </si>
  <si>
    <t>Intelligence section/Organized crime investigations</t>
  </si>
  <si>
    <t>Commercial vehicles taken out of service</t>
  </si>
  <si>
    <t>Commercial vehicle weight summonses</t>
  </si>
  <si>
    <t>Commercial vehicles weighed</t>
  </si>
  <si>
    <t>Commercial vehicle inspection summonses</t>
  </si>
  <si>
    <t>Commercial vehicles inspected</t>
  </si>
  <si>
    <t>Aid to motorists</t>
  </si>
  <si>
    <t>Driving While Intoxicated (DWI) arrests</t>
  </si>
  <si>
    <t>General</t>
  </si>
  <si>
    <t>Accident</t>
  </si>
  <si>
    <t>Criminal</t>
  </si>
  <si>
    <t>Investigations</t>
  </si>
  <si>
    <t>State Police Operations</t>
  </si>
  <si>
    <t>Law Enforcement</t>
  </si>
  <si>
    <t>12</t>
  </si>
  <si>
    <t>Department Of Law And Public Safety</t>
  </si>
  <si>
    <t>66</t>
  </si>
  <si>
    <t>(c) Decrease in fiscal 2015 and 2016 a result of casinos/hotels and venues in Atlantic City closing.</t>
  </si>
  <si>
    <t xml:space="preserve">(b) Beginning in fiscal 2014, samples are now being tested out of state due to the closing of the Forensic Laboratory at the Meadowlands. </t>
  </si>
  <si>
    <t>(a) Permits represents items originally being issued, while fees represents renewals or amendments processed.</t>
  </si>
  <si>
    <t>Amateur MMA shows (c)</t>
  </si>
  <si>
    <t xml:space="preserve">USA boxing shows </t>
  </si>
  <si>
    <t>Licenses (other)</t>
  </si>
  <si>
    <t>Professional boxers licensed</t>
  </si>
  <si>
    <t>Total number of licenses (c)</t>
  </si>
  <si>
    <t>Professional Mixed Martial Arts (MMA) shows</t>
  </si>
  <si>
    <t>Professional boxing shows</t>
  </si>
  <si>
    <t>Total number of professional shows (c)</t>
  </si>
  <si>
    <t>State Athletic Control</t>
  </si>
  <si>
    <t>Rulings issued</t>
  </si>
  <si>
    <t>Simulcasting programs allotted</t>
  </si>
  <si>
    <t>Breathalyzer tests</t>
  </si>
  <si>
    <t>Number of tests performed on samples</t>
  </si>
  <si>
    <t xml:space="preserve">Samples taken </t>
  </si>
  <si>
    <t>Fingerprints taken</t>
  </si>
  <si>
    <t>Racing days allotted</t>
  </si>
  <si>
    <t>Regulation of Racing Activities</t>
  </si>
  <si>
    <t>Total arrests</t>
  </si>
  <si>
    <t>Total criminal investigations</t>
  </si>
  <si>
    <t>Total civil investigations</t>
  </si>
  <si>
    <t>Total inspections</t>
  </si>
  <si>
    <t>Total Inspections</t>
  </si>
  <si>
    <t>Fees (a)</t>
  </si>
  <si>
    <t xml:space="preserve">Penalties </t>
  </si>
  <si>
    <t>Permits (a)</t>
  </si>
  <si>
    <t>Licenses (state issued only)</t>
  </si>
  <si>
    <t xml:space="preserve">Alcoholic Beverage Control items processed </t>
  </si>
  <si>
    <t>Regulation of Alcoholic Beverages</t>
  </si>
  <si>
    <t>Financial disclosure reports</t>
  </si>
  <si>
    <t>State Ethics Commission</t>
  </si>
  <si>
    <t>Review and Enforcement of Ethical Standards</t>
  </si>
  <si>
    <t>Public assistance requests</t>
  </si>
  <si>
    <t>Civil prosecutions</t>
  </si>
  <si>
    <t>Pay-to-Play</t>
  </si>
  <si>
    <t>Lobbyists</t>
  </si>
  <si>
    <t>Campaign and quarterly</t>
  </si>
  <si>
    <t>Disclosure reports total</t>
  </si>
  <si>
    <t>Election Law Enforcement</t>
  </si>
  <si>
    <t xml:space="preserve">Highway safety grants funded </t>
  </si>
  <si>
    <t>Highway safety grants received</t>
  </si>
  <si>
    <t>Office of Highway Traffic Safety</t>
  </si>
  <si>
    <t>Special Law Enforcement Activities</t>
  </si>
  <si>
    <t>13</t>
  </si>
  <si>
    <t>(d) Community programs annual per capita cost is based on the Juvenile Community Programs Direct State Services appropriation.</t>
  </si>
  <si>
    <t>(c) Population position ratios do not include administrative functions.</t>
  </si>
  <si>
    <t>(b) The capacity decreased due to the closure of two day programs.</t>
  </si>
  <si>
    <t>(a) The capacity decreased due to the closure of a residential community home.</t>
  </si>
  <si>
    <t>Active parole caseload</t>
  </si>
  <si>
    <t>Juvenile Parole and Transitional Services</t>
  </si>
  <si>
    <t>Daily per capita cost</t>
  </si>
  <si>
    <t>Annual per capita cost</t>
  </si>
  <si>
    <t>.4/1</t>
  </si>
  <si>
    <t>.5/1</t>
  </si>
  <si>
    <t>Ratio: population/positions (c)</t>
  </si>
  <si>
    <t>Johnstone campus</t>
  </si>
  <si>
    <t>New Jersey Training School for Boys</t>
  </si>
  <si>
    <t>Institutional Operating Data</t>
  </si>
  <si>
    <t>Annual per capita cost (d)</t>
  </si>
  <si>
    <t>.6/1</t>
  </si>
  <si>
    <t>Ratio:  population/positions (c)</t>
  </si>
  <si>
    <t>Day programs</t>
  </si>
  <si>
    <t>Residential/Transitional living programs</t>
  </si>
  <si>
    <t>Juvenile Community Programs</t>
  </si>
  <si>
    <t>Juvenile Services</t>
  </si>
  <si>
    <t>18</t>
  </si>
  <si>
    <t>Second Injury completed</t>
  </si>
  <si>
    <t>Second Injury pending</t>
  </si>
  <si>
    <t>Workers Compensation completed</t>
  </si>
  <si>
    <t>Workers Compensation pending</t>
  </si>
  <si>
    <t>Administrative hearings concluded</t>
  </si>
  <si>
    <t>Administrative hearings pending</t>
  </si>
  <si>
    <t>Other matters concluded</t>
  </si>
  <si>
    <t>Other matters pending</t>
  </si>
  <si>
    <t>Litigation concluded</t>
  </si>
  <si>
    <t>Litigation pending</t>
  </si>
  <si>
    <t>Administrative agency advice completed</t>
  </si>
  <si>
    <t>Formal administrative agency advice pending</t>
  </si>
  <si>
    <t>Appeals disposed</t>
  </si>
  <si>
    <t>Appeals pending</t>
  </si>
  <si>
    <t>Legal Services</t>
  </si>
  <si>
    <t>(f) Increase in claims received due to VCCO's planned new online filing application system.</t>
  </si>
  <si>
    <t>(e) Board began operating in fiscal 2015. Initial estimate of licensees reflected in fiscal 2015. Full year estimate reflected in fiscal 2016.</t>
  </si>
  <si>
    <t xml:space="preserve">(d) The significant increase in penalties collected was due in part to three large non-recurring multi-state settlements. </t>
  </si>
  <si>
    <t>(c) A greater number of complaints were closed due to the increased efficiency of a new tracking system.</t>
  </si>
  <si>
    <t>(b) Prior years included website hits. As of fiscal 2014, website hits are no longer tracked.</t>
  </si>
  <si>
    <t>(a) Decrease in commodity checks due to loss of inspector personnel and increase of staff redirected to special initiatives.</t>
  </si>
  <si>
    <t>Average award</t>
  </si>
  <si>
    <t>Ending balance, June 30</t>
  </si>
  <si>
    <t>Denied</t>
  </si>
  <si>
    <t>Approved for payments</t>
  </si>
  <si>
    <t>Claims concluded</t>
  </si>
  <si>
    <t>Cases re-opened</t>
  </si>
  <si>
    <t xml:space="preserve">Claims pending, July 1 </t>
  </si>
  <si>
    <t>Victims of Crime Compensation Office</t>
  </si>
  <si>
    <t>Monetary awards</t>
  </si>
  <si>
    <t>Complaints received (not docketed)</t>
  </si>
  <si>
    <t>Ending balance (cumulative)</t>
  </si>
  <si>
    <t>Cases closed (resolved)</t>
  </si>
  <si>
    <t>Cases received (docketed)</t>
  </si>
  <si>
    <t>Caseload</t>
  </si>
  <si>
    <t>Protection of Civil Rights</t>
  </si>
  <si>
    <t>Heating, Ventilation &amp; Air Conditioning (e)</t>
  </si>
  <si>
    <t>Massage Therapists</t>
  </si>
  <si>
    <t>Polysomnography</t>
  </si>
  <si>
    <t>Cemetery Companies</t>
  </si>
  <si>
    <t>Occupational Therapists</t>
  </si>
  <si>
    <t xml:space="preserve">Orthotics and Prosthetics </t>
  </si>
  <si>
    <t>Social Work Examiners</t>
  </si>
  <si>
    <t>Respiratory Care</t>
  </si>
  <si>
    <t>Real Estate Appraisal</t>
  </si>
  <si>
    <t>Audiology and Speech Pathology</t>
  </si>
  <si>
    <t>Physical Therapists</t>
  </si>
  <si>
    <t xml:space="preserve">Chiropractic Examiners </t>
  </si>
  <si>
    <t>Marriage Counselor Examiners</t>
  </si>
  <si>
    <t>Master Plumbers</t>
  </si>
  <si>
    <t>Psychological Examiners</t>
  </si>
  <si>
    <t>Electrical Contractors</t>
  </si>
  <si>
    <t>Professional Planners</t>
  </si>
  <si>
    <t>Cosmetology and Hairstyling</t>
  </si>
  <si>
    <t xml:space="preserve">Ophthalmic Dispensers and Ophthalmic Technicians </t>
  </si>
  <si>
    <t>Court Reporting</t>
  </si>
  <si>
    <t>Veterinary Medical Examiners</t>
  </si>
  <si>
    <t>Pharmacy</t>
  </si>
  <si>
    <t>Optometrists</t>
  </si>
  <si>
    <t>Nursing</t>
  </si>
  <si>
    <t>Medical Examiners</t>
  </si>
  <si>
    <t>Professional Engineers and Land Surveyors</t>
  </si>
  <si>
    <t>Mortuary Science</t>
  </si>
  <si>
    <t>Dentists and Dental Hygienists</t>
  </si>
  <si>
    <t>Architects</t>
  </si>
  <si>
    <t xml:space="preserve">Certified Public Accountants </t>
  </si>
  <si>
    <t>Licenses in Force (end of year)</t>
  </si>
  <si>
    <t>Operation of State Professional Boards</t>
  </si>
  <si>
    <t>Licenses issued - Public Movers and Warehouseman</t>
  </si>
  <si>
    <t>Number of controlled dangerous substance manufacturers registrations</t>
  </si>
  <si>
    <t>Penalties collected</t>
  </si>
  <si>
    <t xml:space="preserve">Value of restitutions made </t>
  </si>
  <si>
    <t>Consumer complaints closed (c)</t>
  </si>
  <si>
    <t>Consumer complaints opened</t>
  </si>
  <si>
    <t>Consumer Protection programs</t>
  </si>
  <si>
    <t>Registrations</t>
  </si>
  <si>
    <t>Administrative orders</t>
  </si>
  <si>
    <t>Applications</t>
  </si>
  <si>
    <t>Hearings and conferences</t>
  </si>
  <si>
    <t>Inquiries (b)</t>
  </si>
  <si>
    <t>Securities Bureau</t>
  </si>
  <si>
    <t>Commodity checks (a)</t>
  </si>
  <si>
    <t>Devices tested</t>
  </si>
  <si>
    <t>Licenses and permits issued</t>
  </si>
  <si>
    <t>Weights and Measures</t>
  </si>
  <si>
    <t>Consumer Affairs</t>
  </si>
  <si>
    <t>Protection of Citizens' Rights</t>
  </si>
  <si>
    <t>82</t>
  </si>
  <si>
    <t>All others</t>
  </si>
  <si>
    <t>ChalleNGe Youth Program</t>
  </si>
  <si>
    <t>Department of Corrections</t>
  </si>
  <si>
    <t>Juvenile Justice Commission</t>
  </si>
  <si>
    <t>State Police recruit training</t>
  </si>
  <si>
    <t>State Police officers in-service training</t>
  </si>
  <si>
    <t>New Jersey National Guard troops</t>
  </si>
  <si>
    <t>Individuals trained (person days)</t>
  </si>
  <si>
    <t>Joint Training Center Management and Operations</t>
  </si>
  <si>
    <t>Strength of Air National Guard, June 30</t>
  </si>
  <si>
    <t>Authorized strength of Air National Guard</t>
  </si>
  <si>
    <t>Strength of Army National Guard, June 30</t>
  </si>
  <si>
    <t>Authorized strength of Army National Guard</t>
  </si>
  <si>
    <t>Land management (acres)</t>
  </si>
  <si>
    <t>Private/public</t>
  </si>
  <si>
    <t>Other State agencies</t>
  </si>
  <si>
    <t>Military</t>
  </si>
  <si>
    <t>Armory use data (days)</t>
  </si>
  <si>
    <t>New Jersey National Guard Support Services</t>
  </si>
  <si>
    <t>Military Services</t>
  </si>
  <si>
    <t>Department Of Military And Veterans' Affairs</t>
  </si>
  <si>
    <t>67</t>
  </si>
  <si>
    <t>(b) Assumes full federal funding of the expansion and improvements outlined in the Cemetery Master Plan.</t>
  </si>
  <si>
    <t>(a) Beginning in fiscal 2014, a new computational protocol was implemented for establishing elements to be included in this count.</t>
  </si>
  <si>
    <t>Total interments</t>
  </si>
  <si>
    <t>Number of new interments</t>
  </si>
  <si>
    <t>Rated capacity (b)</t>
  </si>
  <si>
    <t>Brigadier General William C. Doyle Veterans Memorial Cemetery</t>
  </si>
  <si>
    <t>Burial Services</t>
  </si>
  <si>
    <t>Other activities</t>
  </si>
  <si>
    <t>Approving agency visits to program sites</t>
  </si>
  <si>
    <t>Program approving actions</t>
  </si>
  <si>
    <t>Approved program sites</t>
  </si>
  <si>
    <t xml:space="preserve">State approving agency </t>
  </si>
  <si>
    <t>Veterans' Haven residents</t>
  </si>
  <si>
    <t>Post-traumatic stress disorder counseling sessions</t>
  </si>
  <si>
    <t>Veterans' transportation (trips)</t>
  </si>
  <si>
    <t>Veterans' orphans receiving educational grants</t>
  </si>
  <si>
    <t>Paraplegic and hemiplegic veterans receiving allowances</t>
  </si>
  <si>
    <t>Blind veterans receiving allowances</t>
  </si>
  <si>
    <t>Veterans' Tuition Credit program participants</t>
  </si>
  <si>
    <t>VA special monetary benefits provided (in millions)</t>
  </si>
  <si>
    <t>Number of claims processed (a)</t>
  </si>
  <si>
    <t>Number of veterans served (a)</t>
  </si>
  <si>
    <t>Veterans' Outreach and Assistance</t>
  </si>
  <si>
    <t>Veterans' Program Support</t>
  </si>
  <si>
    <t>3610</t>
  </si>
  <si>
    <t>Services to Veterans</t>
  </si>
  <si>
    <t>83</t>
  </si>
  <si>
    <t>0.8/1</t>
  </si>
  <si>
    <t>Ratio: daily population/total positions</t>
  </si>
  <si>
    <t>Rated capacity</t>
  </si>
  <si>
    <t>Domiciliary and Treatment Services</t>
  </si>
  <si>
    <t>Menlo Park Veterans' Memorial Home</t>
  </si>
  <si>
    <t>3630</t>
  </si>
  <si>
    <t>0.9/1</t>
  </si>
  <si>
    <t>Paramus Veterans' Memorial Home</t>
  </si>
  <si>
    <t>3640</t>
  </si>
  <si>
    <t>0.7/1</t>
  </si>
  <si>
    <t>Vineland Veterans' Memorial Home</t>
  </si>
  <si>
    <t>3650</t>
  </si>
  <si>
    <t>(a) Museum Services data for fiscal 2013 updated.</t>
  </si>
  <si>
    <t>Other public program attendance</t>
  </si>
  <si>
    <t>Education programs - public attendance</t>
  </si>
  <si>
    <t>Education programs - school group attendance</t>
  </si>
  <si>
    <t>Planetarium - public attendance</t>
  </si>
  <si>
    <t>Planetarium - school group attendance</t>
  </si>
  <si>
    <t>Museum attendance</t>
  </si>
  <si>
    <t>Museum Services (a)</t>
  </si>
  <si>
    <t>Grants awarded</t>
  </si>
  <si>
    <t>Grant applications received</t>
  </si>
  <si>
    <t>Support of the Arts</t>
  </si>
  <si>
    <t>Cultural and Intellectual Development Services</t>
  </si>
  <si>
    <t>37</t>
  </si>
  <si>
    <t>Department Of State</t>
  </si>
  <si>
    <t>Electronic interlibrary loan transactions</t>
  </si>
  <si>
    <t>JerseyClicks database usage</t>
  </si>
  <si>
    <t>State Library website traffic</t>
  </si>
  <si>
    <t>TBBC digital books downloaded</t>
  </si>
  <si>
    <t>TBBC outreach programs</t>
  </si>
  <si>
    <t>TBBC volunteers</t>
  </si>
  <si>
    <t>TBBC customers served</t>
  </si>
  <si>
    <t>Materials loaned to blind and print disabled</t>
  </si>
  <si>
    <t>Books and documents managed</t>
  </si>
  <si>
    <t>Talking Book and Braille Center (TBBC)</t>
  </si>
  <si>
    <t>SLIC database usage</t>
  </si>
  <si>
    <t>New Jersey documents digitized</t>
  </si>
  <si>
    <t>CyberDesk page downloads</t>
  </si>
  <si>
    <t>CyberDesk contacts</t>
  </si>
  <si>
    <t>Reference questions answered</t>
  </si>
  <si>
    <t>Copies provided</t>
  </si>
  <si>
    <t>Materials loaned to individuals and libraries</t>
  </si>
  <si>
    <t>NJ digital documents managed</t>
  </si>
  <si>
    <t>Electronic materials managed</t>
  </si>
  <si>
    <t>State Library Information Center (SLIC)</t>
  </si>
  <si>
    <t>Library Services</t>
  </si>
  <si>
    <t>Division of State Library</t>
  </si>
  <si>
    <t>2541</t>
  </si>
  <si>
    <t>(a) Represents actual data reported to federal government annually.</t>
  </si>
  <si>
    <t>Registered voters</t>
  </si>
  <si>
    <t>Election Management and Coordination</t>
  </si>
  <si>
    <t>Visitors to Archives facilities</t>
  </si>
  <si>
    <t>State Archives</t>
  </si>
  <si>
    <t>Overnight visitors (millions)</t>
  </si>
  <si>
    <t>Tax revenue generated by tourism (billions)</t>
  </si>
  <si>
    <t>Revenue generated by tourism (billions)</t>
  </si>
  <si>
    <t>Travel and Tourism</t>
  </si>
  <si>
    <t>Direct spending by companies (millions)</t>
  </si>
  <si>
    <t>Total film/television productions</t>
  </si>
  <si>
    <t>Motion Picture and Television Commission</t>
  </si>
  <si>
    <t>Business Action Center</t>
  </si>
  <si>
    <t>Hispanic population served</t>
  </si>
  <si>
    <t>Center for Hispanic Policy, Research and Development</t>
  </si>
  <si>
    <t>Office of Faith Based Initiatives</t>
  </si>
  <si>
    <t>AmeriCorps</t>
  </si>
  <si>
    <t>Office of the Secretary of State</t>
  </si>
  <si>
    <t>(e) Fiscal 2013 opportunity grants data has been revised to reflect updated information.</t>
  </si>
  <si>
    <t>(d) As calculated by the Student Unit Record Enrollment (SURE) system.</t>
  </si>
  <si>
    <t>(c) As reported to the Higher Education Student Assistance Authority.</t>
  </si>
  <si>
    <t>(b) Rowan University's enrollment data in fiscal 2013 was revised to include College of Graduate and Continuing Education enrollment which had been listed under extension programs.</t>
  </si>
  <si>
    <t>(a) Excludes Thomas A. Edison State College since data for this institution is not calculated on the basis of comparable FTEs.</t>
  </si>
  <si>
    <t>In fiscal 2014, the Medical and Health Sciences Education Restructuring Act (P.L.2012,c.45), eliminated the University of Medicine and Dentistry of New Jersey (UMDNJ) and allocated components of UMDNJ to Rutgers University and Rowan University.  Rowan University was designated as a public research university.  Enrollment data for Rowan University for fiscal 2013 is included in State Colleges and Universities.</t>
  </si>
  <si>
    <t>C. Clyde Ferguson Law Scholarship</t>
  </si>
  <si>
    <t>Martin Luther King Physician/Dentist Scholarship</t>
  </si>
  <si>
    <t>Summer program</t>
  </si>
  <si>
    <t>Graduate program</t>
  </si>
  <si>
    <t>Academic year - undergraduate</t>
  </si>
  <si>
    <t>Total opportunity grants (e)</t>
  </si>
  <si>
    <t>Private</t>
  </si>
  <si>
    <t>Public</t>
  </si>
  <si>
    <t>Colleges and universities participating</t>
  </si>
  <si>
    <t>Educational Opportunity Fund Programs</t>
  </si>
  <si>
    <t>Student enrollment (FTE)</t>
  </si>
  <si>
    <t>Independent colleges and universities aided</t>
  </si>
  <si>
    <t>Support to Independent Institutions</t>
  </si>
  <si>
    <t>Average three-year combined graduation &amp; transfer rates (d)</t>
  </si>
  <si>
    <t>Average third-semester retention rate (d)</t>
  </si>
  <si>
    <t>Average total cost of attendance (c)</t>
  </si>
  <si>
    <t>Average tuition and fees (c)</t>
  </si>
  <si>
    <t>County colleges aided</t>
  </si>
  <si>
    <t>Aid to County Colleges</t>
  </si>
  <si>
    <t>Average six-year graduation rate (d)</t>
  </si>
  <si>
    <t>Total enrollment (FTE)</t>
  </si>
  <si>
    <t>Graduate enrollment (FTE)(b)</t>
  </si>
  <si>
    <t>Undergraduate enrollment (FTE)(b)</t>
  </si>
  <si>
    <t>State Colleges and Universities (a)</t>
  </si>
  <si>
    <t>Graduate enrollment (FTE)</t>
  </si>
  <si>
    <t>Undergraduate enrollment (FTE)</t>
  </si>
  <si>
    <t xml:space="preserve">Rowan University </t>
  </si>
  <si>
    <t xml:space="preserve">Graduate enrollment (FTE) </t>
  </si>
  <si>
    <t xml:space="preserve">Undergraduate enrollment (FTE) </t>
  </si>
  <si>
    <t>New Jersey Institute of Technology</t>
  </si>
  <si>
    <t>Rutgers, The State University</t>
  </si>
  <si>
    <t>Statewide Planning and Coordination for Higher Education</t>
  </si>
  <si>
    <t>Higher Educational Services</t>
  </si>
  <si>
    <t>36</t>
  </si>
  <si>
    <t>(e) Totals include all programs, with the exception of Veterinary Medical Education Program, Teaching Fellows Program, Coordinated Garden State Scholarship Programs, Law Enforcement Officers' Memorial Scholarship, Social Service Loan Redemption Program, NJBEST Program, Guaranteed Student Loan Program, Parent Loans for Undergraduate Students, Consolidated Loans, and NJCLASS Program; students may be counted more than once if they are receiving aid from more than one program.  Part-Time TAG for Educational Opportunity Fund Students program data is included in Full-Time TAG program data.</t>
  </si>
  <si>
    <t>(d) Private donations were used to fund the Dana Christmas Scholarship for Heroism.</t>
  </si>
  <si>
    <t>(c) Private donations as well as State appropriations contribute to the scholarship fund.</t>
  </si>
  <si>
    <t>(b) Student Assistance Programs expenditure and award recipients data for fiscal 2013 and 2014 represent actual counts as of September 2014.  Further payments and adjustments are anticipated as institutional payments and reconciliation reports are received.</t>
  </si>
  <si>
    <t>(a) Prior-period carryforward used to pay expenditures exceeding State appropriation during fiscal 2013.</t>
  </si>
  <si>
    <t>Loans outstanding--June 30 (value)</t>
  </si>
  <si>
    <t>Loans outstanding--June 30</t>
  </si>
  <si>
    <t>New Jersey College Loans to Assist State Students (NJCLASS)</t>
  </si>
  <si>
    <t>Consolidated Loans</t>
  </si>
  <si>
    <t>Parent Loans for Undergraduate Students</t>
  </si>
  <si>
    <t>Guaranteed Student Loan Program</t>
  </si>
  <si>
    <t>NJBEST scholarships awarded (value)</t>
  </si>
  <si>
    <t>NJBEST scholarships awarded</t>
  </si>
  <si>
    <t>NJBEST Program - funds invested as of June 30</t>
  </si>
  <si>
    <t>NJBEST Program - participants</t>
  </si>
  <si>
    <t>Law Enforcement Officers' Memorial Scholarship (value)</t>
  </si>
  <si>
    <t>Law Enforcement Officers' Memorial Scholarship</t>
  </si>
  <si>
    <t xml:space="preserve">Total awards - all programs (value) </t>
  </si>
  <si>
    <t>Total awards - all programs (e)</t>
  </si>
  <si>
    <t>Social Services Student Loan Redemption Program (value)</t>
  </si>
  <si>
    <t>Social Services Student Loan Redemption Program</t>
  </si>
  <si>
    <t>NJSTARS II (value)</t>
  </si>
  <si>
    <t>NJSTARS II</t>
  </si>
  <si>
    <t>NJSTARS I (value)</t>
  </si>
  <si>
    <t>NJSTARS I</t>
  </si>
  <si>
    <t>(NJSTARS I &amp; II) (value)</t>
  </si>
  <si>
    <t>New Jersey Student Tuition Assistance Reward Scholarship</t>
  </si>
  <si>
    <t>(NJSTARS I &amp; II)</t>
  </si>
  <si>
    <t xml:space="preserve">Nonpublic (value) </t>
  </si>
  <si>
    <t>Nonpublic</t>
  </si>
  <si>
    <t xml:space="preserve">Research Institutions (value) </t>
  </si>
  <si>
    <t>Research Institutions</t>
  </si>
  <si>
    <t xml:space="preserve">State Colleges (value) </t>
  </si>
  <si>
    <t xml:space="preserve">State Colleges </t>
  </si>
  <si>
    <t xml:space="preserve">County Colleges (value) </t>
  </si>
  <si>
    <t xml:space="preserve">County Colleges </t>
  </si>
  <si>
    <t xml:space="preserve">Tuition Aid Grants (value) </t>
  </si>
  <si>
    <t>Tuition Aid Grants (b)</t>
  </si>
  <si>
    <t>Part-Time Tuition Aid Grants for County Colleges (value)</t>
  </si>
  <si>
    <t>Part-Time Tuition Aid Grants for County Colleges (b)</t>
  </si>
  <si>
    <t xml:space="preserve">Opportunity Fund Students (value) </t>
  </si>
  <si>
    <t>Part-Time Tuition Aid Grants for Educational</t>
  </si>
  <si>
    <t>Opportunity Fund Students (b)</t>
  </si>
  <si>
    <t>Survivor Tuition Benefits (value)</t>
  </si>
  <si>
    <t>Survivor Tuition Benefits (b)</t>
  </si>
  <si>
    <t xml:space="preserve">Outstanding Scholars Recruitment Program (Value) </t>
  </si>
  <si>
    <t xml:space="preserve">Outstanding Scholars Recruitment Program Renewal Awards </t>
  </si>
  <si>
    <t xml:space="preserve">Outstanding Scholars Recruitment Program Freshman Awards </t>
  </si>
  <si>
    <t>Dana Christmas Scholarship for Heroism (value)  (d)</t>
  </si>
  <si>
    <t>Dana Christmas Scholarship for Heroism</t>
  </si>
  <si>
    <t>World Trade Center Scholarship Program (value)</t>
  </si>
  <si>
    <t>World Trade Center Scholarship Program (a) (c)</t>
  </si>
  <si>
    <t>Governors Urban Scholars (value)</t>
  </si>
  <si>
    <t>Governors Urban Scholars</t>
  </si>
  <si>
    <t>Urban Scholars (value)</t>
  </si>
  <si>
    <t>Urban Scholars</t>
  </si>
  <si>
    <t>Edward J. Bloustein Distinguished Scholars (value)</t>
  </si>
  <si>
    <t>Edward J. Bloustein Distinguished Scholars (b)</t>
  </si>
  <si>
    <t>Coordinated Garden State Scholarship Programs (value)</t>
  </si>
  <si>
    <t>Coordinated Garden State Scholarship Programs (b)</t>
  </si>
  <si>
    <t>Teaching Fellows Program (value)</t>
  </si>
  <si>
    <t>Teaching Fellows Program - Cumulative Loans in Redemption</t>
  </si>
  <si>
    <t>Schools with contracts</t>
  </si>
  <si>
    <t>Student enrollment</t>
  </si>
  <si>
    <t>Veterinary Medical Education Program (value) (a)</t>
  </si>
  <si>
    <t>Veterinary Medical Education Program</t>
  </si>
  <si>
    <t>Student Assistance Programs</t>
  </si>
  <si>
    <t>Higher Education Student Assistance Authority</t>
  </si>
  <si>
    <t>2405</t>
  </si>
  <si>
    <t>(h) As reported to the Higher Education Student Assistance Authority.  Includes tuition, fees, room and board, transportation and supplies based on the School of Arts and Sciences rates.</t>
  </si>
  <si>
    <t>(g) As calculated by the Student Unit Record Enrollment (SURE) system.</t>
  </si>
  <si>
    <t>(f) SAT data has been updated to reflect the current format of the SAT examination.</t>
  </si>
  <si>
    <t>(e) Calculated on the basis of filled teaching positions (including adjunct faculty) and equated full-time (weighted) students.  Does not include medical education students.</t>
  </si>
  <si>
    <t>(d) Medical education students are not included in enrollment total.</t>
  </si>
  <si>
    <t>(c) Excludes graduate students of the Graduate School of Biomedical Sciences' joint program with Rutgers University.</t>
  </si>
  <si>
    <t>(b) Summer session enrollments not included in enrollment total.</t>
  </si>
  <si>
    <t xml:space="preserve">(a) Equated on the basis of 32 credit hours per undergraduate student and 24 credit hours per graduate student.  </t>
  </si>
  <si>
    <t>School of Biomedical and Health Sciences</t>
  </si>
  <si>
    <t>Child Health Institute</t>
  </si>
  <si>
    <t>Cancer Institute of New Jersey and ancillary facilities</t>
  </si>
  <si>
    <t>Newark Law School Clinical Legal Programs for the Poor</t>
  </si>
  <si>
    <t>Camden Law School Clinical Legal Programs for the Poor</t>
  </si>
  <si>
    <t>Special purpose appropriations</t>
  </si>
  <si>
    <t>Physical plant and support services</t>
  </si>
  <si>
    <t>Institutional support</t>
  </si>
  <si>
    <t>Student services</t>
  </si>
  <si>
    <t>Academic support</t>
  </si>
  <si>
    <t>Extension and public service</t>
  </si>
  <si>
    <t>Separately budgeted research</t>
  </si>
  <si>
    <t>Institutional expenditures</t>
  </si>
  <si>
    <t>Institutional Support</t>
  </si>
  <si>
    <t>Full-time - dental students (non-resident)</t>
  </si>
  <si>
    <t>Full-time - dental students (resident)</t>
  </si>
  <si>
    <t>Full-time - medical students (non-resident)</t>
  </si>
  <si>
    <t>Full-time - medical students (resident)</t>
  </si>
  <si>
    <t>Student tuition and fees - Medical Education</t>
  </si>
  <si>
    <t>Full-time undergraduate fees</t>
  </si>
  <si>
    <t>Full-time undergraduate tuition (non-state residents)</t>
  </si>
  <si>
    <t>Full-time undergraduate tuition (state residents)</t>
  </si>
  <si>
    <t>Total cost of attendance (h)</t>
  </si>
  <si>
    <t>Student tuition and fees</t>
  </si>
  <si>
    <t>Six-Year Graduation Rates</t>
  </si>
  <si>
    <t>Third-Semester Retention Rates</t>
  </si>
  <si>
    <t>Outcomes data (g)</t>
  </si>
  <si>
    <t>Average SAT Score - Total (f)</t>
  </si>
  <si>
    <t>611</t>
  </si>
  <si>
    <t>593</t>
  </si>
  <si>
    <t>604</t>
  </si>
  <si>
    <t>Average SAT Score - Writing (f)</t>
  </si>
  <si>
    <t>591</t>
  </si>
  <si>
    <t>609</t>
  </si>
  <si>
    <t>585</t>
  </si>
  <si>
    <t>Average SAT Score - Reading (f)</t>
  </si>
  <si>
    <t>648</t>
  </si>
  <si>
    <t>643</t>
  </si>
  <si>
    <t>630</t>
  </si>
  <si>
    <t>Average SAT Score - Math (f)</t>
  </si>
  <si>
    <t>Full-Time, First-Time, Freshmen (regular admission students)</t>
  </si>
  <si>
    <t>18.66/1</t>
  </si>
  <si>
    <t>18.35/1</t>
  </si>
  <si>
    <t>17.62/1</t>
  </si>
  <si>
    <t>Ratio:  student/faculty (e)</t>
  </si>
  <si>
    <t>Other graduate degrees</t>
  </si>
  <si>
    <t>Health-related students</t>
  </si>
  <si>
    <t>Dentists</t>
  </si>
  <si>
    <t>Physicians</t>
  </si>
  <si>
    <t>Students graduated - Medical Education (c)</t>
  </si>
  <si>
    <t>Doctors</t>
  </si>
  <si>
    <t>Masters</t>
  </si>
  <si>
    <t>Bachelors</t>
  </si>
  <si>
    <t>Degrees granted</t>
  </si>
  <si>
    <t>Courses offered</t>
  </si>
  <si>
    <t>Degree programs offered</t>
  </si>
  <si>
    <t>Graduate total</t>
  </si>
  <si>
    <t>Undergraduate total</t>
  </si>
  <si>
    <t>Enrollment total - Medical Education (c) (d)</t>
  </si>
  <si>
    <t>Summer session total (b)</t>
  </si>
  <si>
    <t>Part-time (weighted) (a)</t>
  </si>
  <si>
    <t>Part-time</t>
  </si>
  <si>
    <t>Full-time (weighted) (a)</t>
  </si>
  <si>
    <t>Full-time</t>
  </si>
  <si>
    <t>Graduate total (weighted) (a)</t>
  </si>
  <si>
    <t>Undergraduate total (weighted) (a)</t>
  </si>
  <si>
    <t>Enrollment total (weighted) (a)</t>
  </si>
  <si>
    <t>Enrollment total</t>
  </si>
  <si>
    <t xml:space="preserve">         </t>
  </si>
  <si>
    <t>2410</t>
  </si>
  <si>
    <t>Agricultural Experiment Station</t>
  </si>
  <si>
    <t>2415</t>
  </si>
  <si>
    <t>(g) Starting in fiscal year 2014, Rutgers-Camden received its own appropriation separate from Rutgers, The State University.  State-funded position data for fiscal 2013 are presented under Rutgers-New Brunswick.</t>
  </si>
  <si>
    <t>(f) As reported to the Higher Education Student Assistance Authority.  Includes tuition, fees, room and board, transportation and supplies based on the School of Arts and Sciences rates.</t>
  </si>
  <si>
    <t>(e) As calculated by the Student Unit Record Enrollment (SURE) system.</t>
  </si>
  <si>
    <t>(d) SAT data has been updated to reflect the current format of the SAT examination.</t>
  </si>
  <si>
    <t>(c) Calculated on the basis of filled teaching positions (including adjunct faculty) and equated full-time (weighted) students.</t>
  </si>
  <si>
    <t>(b) Summer session enrollments not included in total enrollments.</t>
  </si>
  <si>
    <t>Special purpose appropriations (g)</t>
  </si>
  <si>
    <t>Total cost of attendance (f)</t>
  </si>
  <si>
    <t>Student Tuition and Fees</t>
  </si>
  <si>
    <t>Outcomes Data (e)</t>
  </si>
  <si>
    <t>Average SAT Score - Total (d)</t>
  </si>
  <si>
    <t>518</t>
  </si>
  <si>
    <t>519</t>
  </si>
  <si>
    <t>517</t>
  </si>
  <si>
    <t>Average SAT Score - Writing (d)</t>
  </si>
  <si>
    <t>516</t>
  </si>
  <si>
    <t>Average SAT Score - Reading (d)</t>
  </si>
  <si>
    <t>535</t>
  </si>
  <si>
    <t>540</t>
  </si>
  <si>
    <t>536</t>
  </si>
  <si>
    <t>Average SAT Score - Math (d)</t>
  </si>
  <si>
    <t>Full-Time, First-Time Freshmen (regular admission students)</t>
  </si>
  <si>
    <t>15.05/1</t>
  </si>
  <si>
    <t>15.82/1</t>
  </si>
  <si>
    <t>17.71/1</t>
  </si>
  <si>
    <t>Ratio:  Student/faculty (c)</t>
  </si>
  <si>
    <t>Degrees Granted</t>
  </si>
  <si>
    <t>Rutgers University - Camden</t>
  </si>
  <si>
    <t>2416</t>
  </si>
  <si>
    <t>(h) Starting in fiscal 2014, Rutgers-Newark received its own appropriation separate from Rutgers, The State University.  State-funded position data for fiscal 2013 are presented under Rutgers-New Brunswick.</t>
  </si>
  <si>
    <t>(g) As reported to the Higher Education Student Assistance Authority.  Includes tuition, fees, room and board, transportation and supplies based on the School of Arts and Sciences rates.</t>
  </si>
  <si>
    <t>(f) As calculated by the Student Unit Record Enrollment (SURE) system.</t>
  </si>
  <si>
    <t>(e) SAT data has been updated to reflect the current format of the SAT examination.</t>
  </si>
  <si>
    <t>(d) Calculated on the basis of filled teaching positions (including adjunct faculty) and equated full-time (weighted) students.</t>
  </si>
  <si>
    <t>(c) Summer session enrollments not included in total enrollments.</t>
  </si>
  <si>
    <t xml:space="preserve">(b) Equated on the basis of 32 credit hours per undergraduate student and 24 credit hours per graduate student.  </t>
  </si>
  <si>
    <t>(a) Fiscal years 2013, 2014, and 2015:  Nursing has been moved to New Brunswick/RBHS and Rutgers Business School, and School of Social Work students are allocated to the Campus where they are enrolled.</t>
  </si>
  <si>
    <t>Special purpose appropriations (h)</t>
  </si>
  <si>
    <t>Total cost of attendance (g)</t>
  </si>
  <si>
    <t>Outcomes Data (f)</t>
  </si>
  <si>
    <t>Average SAT Score - Total (e)</t>
  </si>
  <si>
    <t>Average SAT Score - Writing (e)</t>
  </si>
  <si>
    <t>Average SAT Score - Reading (e)</t>
  </si>
  <si>
    <t>Average SAT Score - Math (e)</t>
  </si>
  <si>
    <t>16.02/1</t>
  </si>
  <si>
    <t>16.05/1</t>
  </si>
  <si>
    <t>15.48/1</t>
  </si>
  <si>
    <t>Ratio:  Student/faculty (d)</t>
  </si>
  <si>
    <t>Summer session total (c)</t>
  </si>
  <si>
    <t>Part-time (weighted) (b)</t>
  </si>
  <si>
    <t>Full-time (weighted) (b)</t>
  </si>
  <si>
    <t>Graduate total (weighted) (b)</t>
  </si>
  <si>
    <t>Undergraduate total (weighted) (b)</t>
  </si>
  <si>
    <t>Enrollment total (weighted) (b)</t>
  </si>
  <si>
    <t>Enrollment total (a)</t>
  </si>
  <si>
    <t>Rutgers University - Newark</t>
  </si>
  <si>
    <t>2417</t>
  </si>
  <si>
    <t>(f) Updated to reflect the revised amount presented in the Fiscal Year 2014 audited Financial Statement.</t>
  </si>
  <si>
    <t>(e) As reported to the Higher Education Student Assistance Authority.  Includes tuition, fees, room and board, transportation and supplies.</t>
  </si>
  <si>
    <t>(c) SAT data has been updated to reflect the current format of the SAT examination.</t>
  </si>
  <si>
    <t>(b) Calculated on the basis of authorized teaching positions (including adjunct faculty) and equated full-time (weighted) students.</t>
  </si>
  <si>
    <t>(a) Equated on the basis of 32 credit hours per undergraduate student and 24 credit hours per graduate student.</t>
  </si>
  <si>
    <t>Sponsored programs and research</t>
  </si>
  <si>
    <t>Full-time undergraduate tuition - non-state residents</t>
  </si>
  <si>
    <t>Full-time undergraduate tuition - state residents</t>
  </si>
  <si>
    <t>Total cost of attendance (e)</t>
  </si>
  <si>
    <t>Seven-Year Graduation Rates</t>
  </si>
  <si>
    <t>Outcomes data (d)</t>
  </si>
  <si>
    <t>Average SAT Score - Total (c)</t>
  </si>
  <si>
    <t>Average SAT Score - Writing (c)</t>
  </si>
  <si>
    <t>Average SAT Score - Reading (c)</t>
  </si>
  <si>
    <t>Average SAT Score - Math</t>
  </si>
  <si>
    <t>17/1</t>
  </si>
  <si>
    <t>16/1</t>
  </si>
  <si>
    <t>Ratio:  student/faculty (b)</t>
  </si>
  <si>
    <t>Degrees and certificates granted - total</t>
  </si>
  <si>
    <t>Student credit hours produced</t>
  </si>
  <si>
    <t>Graduate (weighted) (a)</t>
  </si>
  <si>
    <t>Graduate</t>
  </si>
  <si>
    <t>Undergraduate (weighted) (a)</t>
  </si>
  <si>
    <t>Undergraduate</t>
  </si>
  <si>
    <t>Enrollment (weighted) (a)</t>
  </si>
  <si>
    <t>Extension and Public Service</t>
  </si>
  <si>
    <t>2430</t>
  </si>
  <si>
    <t>Individuals receiving educational and career counseling</t>
  </si>
  <si>
    <t>Examinations and assessments of experiential learning</t>
  </si>
  <si>
    <t>Baccalaureate</t>
  </si>
  <si>
    <t>Associate</t>
  </si>
  <si>
    <t>Masters degree specialization options</t>
  </si>
  <si>
    <t>Baccalaureate degree specialization options</t>
  </si>
  <si>
    <t>Associate degree specialization options</t>
  </si>
  <si>
    <t>Non-degree students</t>
  </si>
  <si>
    <t>Degree students</t>
  </si>
  <si>
    <t>Thomas A. Edison State College</t>
  </si>
  <si>
    <t>2440</t>
  </si>
  <si>
    <t>(j) Expenditure categories expanded to parallel information reported in audited financial statement.</t>
  </si>
  <si>
    <t>(i) As reported to the Higher Education Student Assistance Authority.  Includes tuition, fees, room and board, transportation and supplies.</t>
  </si>
  <si>
    <t>(h) As calculated by the Student Unit Record Enrollment (SURE) system.</t>
  </si>
  <si>
    <t>(g) SAT data has been updated to reflect the current format of the SAT examination.</t>
  </si>
  <si>
    <t>(f) Fiscal 2013 enrollment and program revenue data has been updated to reflect CGCE adjustment.</t>
  </si>
  <si>
    <t>(e) Calculated on the basis of budgeted teaching positions (including adjunct faculty) and equated full-time (weighted) students.</t>
  </si>
  <si>
    <t>(d) The School of Osteopathic Medicine was transferred to Rowan University as part of the Medical and Health Sciences Education Restructuring Act (P.L. 2012, c.45) on July 1, 2013.  Enrollment data for fiscal 2013 revised to include data originally listed under University of Medicine and Dentistry of New Jersey.</t>
  </si>
  <si>
    <t>(c) Graduate enrollments are not categorized as full-time or part-time.  Tuition is charged per credit.</t>
  </si>
  <si>
    <t>(b) Equated on the basis of 32 credit hours per part-time undergraduate student, 24 credit hours per graduate student and 16 credit hours per doctoral student.  Full-time undergraduate students are assumed to equate to FTE.</t>
  </si>
  <si>
    <t>(a) Enrollment data for fiscal year 2013 revised to include College of Graduate and Continuing Education (CGCE) enrollment which had been listed under extension programs.</t>
  </si>
  <si>
    <t>Public service</t>
  </si>
  <si>
    <t>Sponsored programs</t>
  </si>
  <si>
    <t>Institutional expenditures (j)</t>
  </si>
  <si>
    <t>Total cost of attendance (i)</t>
  </si>
  <si>
    <t>Outcomes data (h)</t>
  </si>
  <si>
    <t>Average SAT Score - Total (g)</t>
  </si>
  <si>
    <t>562</t>
  </si>
  <si>
    <t>563</t>
  </si>
  <si>
    <t>560</t>
  </si>
  <si>
    <t>Average SAT Score - Writing (g)</t>
  </si>
  <si>
    <t>579</t>
  </si>
  <si>
    <t>584</t>
  </si>
  <si>
    <t>571</t>
  </si>
  <si>
    <t>Average SAT Score - Reading (g)</t>
  </si>
  <si>
    <t>Program revenue</t>
  </si>
  <si>
    <t>Summer graduate (weighted) (b)</t>
  </si>
  <si>
    <t>Summer graduate</t>
  </si>
  <si>
    <t>Summer undergraduate (weighted) (b)</t>
  </si>
  <si>
    <t>Summer undergraduate</t>
  </si>
  <si>
    <t>Enrollment (weighted) (b)</t>
  </si>
  <si>
    <t>Extension and Public Service (f)</t>
  </si>
  <si>
    <t>15/1</t>
  </si>
  <si>
    <t>144</t>
  </si>
  <si>
    <t>Medical</t>
  </si>
  <si>
    <t>Doctoral</t>
  </si>
  <si>
    <t>School of Osteopathic Medicine (weighted) (d)</t>
  </si>
  <si>
    <t>School of Osteopathic Medicine total (d)</t>
  </si>
  <si>
    <t>Cooper Medical School (weighted)</t>
  </si>
  <si>
    <t>Cooper Medical School total</t>
  </si>
  <si>
    <t>Graduate total (c)</t>
  </si>
  <si>
    <t>Enrollment total (weighted) (a) (b)</t>
  </si>
  <si>
    <t>Rowan University</t>
  </si>
  <si>
    <t>2445</t>
  </si>
  <si>
    <t>(f) As reported to the Higher Education Student Assistance Authority.  Includes tuition, fees, room and board, transportation and supplies.</t>
  </si>
  <si>
    <t>(d) Average SAT score - Total does not contain average score for Writing Section.</t>
  </si>
  <si>
    <t>(c) SAT data has been updated to reflect current format of SAT exam.</t>
  </si>
  <si>
    <t>(b) Calculated on the basis of budgeted teaching positions (including adjunct faculty) and equated full-time (weighted) students.</t>
  </si>
  <si>
    <t xml:space="preserve">Student aid </t>
  </si>
  <si>
    <t>Research and programs</t>
  </si>
  <si>
    <t>Outcomes data (e)</t>
  </si>
  <si>
    <t>Summer graduate (weighted) (a)</t>
  </si>
  <si>
    <t>Summer undergraduate (weighted) (a)</t>
  </si>
  <si>
    <t>Preschool disabilities</t>
  </si>
  <si>
    <t>Cognitive -- moderate</t>
  </si>
  <si>
    <t>Multiple disabilities</t>
  </si>
  <si>
    <t>Orthopedic (includes cerebral palsied)</t>
  </si>
  <si>
    <t>Students enrolled</t>
  </si>
  <si>
    <t>A. Harry Moore Laboratory School</t>
  </si>
  <si>
    <t>13/1</t>
  </si>
  <si>
    <t xml:space="preserve">Courses offered </t>
  </si>
  <si>
    <t>New Jersey City University</t>
  </si>
  <si>
    <t>2450</t>
  </si>
  <si>
    <t>Scholarships and fellowships</t>
  </si>
  <si>
    <t>487</t>
  </si>
  <si>
    <t>473</t>
  </si>
  <si>
    <t>483</t>
  </si>
  <si>
    <t>468</t>
  </si>
  <si>
    <t>481</t>
  </si>
  <si>
    <t>496</t>
  </si>
  <si>
    <t>509</t>
  </si>
  <si>
    <t>Doctorate</t>
  </si>
  <si>
    <t>Kean University</t>
  </si>
  <si>
    <t>2455</t>
  </si>
  <si>
    <t>(d) Average SAT score - total does not contain average score for Writing section.</t>
  </si>
  <si>
    <t>(c) SAT data has been updated to reflect current format of SAT examination.</t>
  </si>
  <si>
    <t>15.0/1</t>
  </si>
  <si>
    <t>15.5/1</t>
  </si>
  <si>
    <t>William Paterson University of New Jersey</t>
  </si>
  <si>
    <t>2460</t>
  </si>
  <si>
    <t>(b) Calculated on the basis of teaching positions (including adjunct faculty) and equated full-time (weighted) students.</t>
  </si>
  <si>
    <t>New Jersey State School of Conservation</t>
  </si>
  <si>
    <t xml:space="preserve">Total cost of attendance </t>
  </si>
  <si>
    <t>Student tuition and fees (e)</t>
  </si>
  <si>
    <t>Outcomes Data (d)</t>
  </si>
  <si>
    <t xml:space="preserve">Full-Time, First-Time Freshmen (regular admission students) </t>
  </si>
  <si>
    <t>Program revenue - summer</t>
  </si>
  <si>
    <t>Ratio: student/faculty (b)</t>
  </si>
  <si>
    <t xml:space="preserve">Part-time (weighted) (a) </t>
  </si>
  <si>
    <t xml:space="preserve">Full-time (weighted) (a) </t>
  </si>
  <si>
    <t>Montclair State University</t>
  </si>
  <si>
    <t>2465</t>
  </si>
  <si>
    <t>(c) Fiscal year 2013 program revenue updated to include part-time and extension income.</t>
  </si>
  <si>
    <t>(a) Equated on a basis of 32 credit hours per undergraduate student and 24 credit hours per graduate student.  The College of New Jersey measures undergraduate time in "units," each of which represents one course; each unit equates to four credit hours.</t>
  </si>
  <si>
    <t>Program revenue (c)</t>
  </si>
  <si>
    <t>Part-time and extension (off-campus) (weighted) (a)</t>
  </si>
  <si>
    <t>Part-time and extension (off-campus)</t>
  </si>
  <si>
    <t>The College of New Jersey</t>
  </si>
  <si>
    <t>2470</t>
  </si>
  <si>
    <t>`</t>
  </si>
  <si>
    <t>(g) As reported to the Higher Education Student Assistance Authority.  Includes tuition, fees, room and board, transportation and supplies.</t>
  </si>
  <si>
    <t xml:space="preserve">   (e) SAT data has been updated to reflect the current format of the SAT examination.</t>
  </si>
  <si>
    <t>(d) Beginning in fiscal 2014, undergraduate students enrolled in one or more summer online courses are represented in the Part-time and extenstion (off-campus) line.</t>
  </si>
  <si>
    <t>(c) Calculated on the basis of budgeted teaching positions (including adjunct faculty) and equated full-time (weighted) students.</t>
  </si>
  <si>
    <t>(b) In Fall 2013, Ramapo launched its first accelerated cohort MBA program.  Students now take 18 credits over the course of the fall, winter and spring terms and 6 credits over the summer.  Beginning in fiscal year 2014, graduate credits for this program are counted as part-time during the academic year and in the summer session.</t>
  </si>
  <si>
    <t>Research and public service</t>
  </si>
  <si>
    <t xml:space="preserve">Institutional expenditures </t>
  </si>
  <si>
    <t xml:space="preserve">Full-time undergraduate fees  </t>
  </si>
  <si>
    <t>Outcomes data (f)</t>
  </si>
  <si>
    <t>645</t>
  </si>
  <si>
    <t>590</t>
  </si>
  <si>
    <t>589</t>
  </si>
  <si>
    <t>217</t>
  </si>
  <si>
    <t>208</t>
  </si>
  <si>
    <t>238</t>
  </si>
  <si>
    <t>50</t>
  </si>
  <si>
    <t>18/1</t>
  </si>
  <si>
    <t>Ratio: student/faculty (c)</t>
  </si>
  <si>
    <t>Ramapo College of New Jersey</t>
  </si>
  <si>
    <t>2475</t>
  </si>
  <si>
    <t>(c) SAT data has been updated to reflect current format of the SAT examination.</t>
  </si>
  <si>
    <t>(a)  Equated on the basis of 32 credit hours per undergraduate student and 24 credit hours per graduate student.</t>
  </si>
  <si>
    <t xml:space="preserve">Summer undergraduate </t>
  </si>
  <si>
    <t xml:space="preserve">Enrollment </t>
  </si>
  <si>
    <t>Doctoral total (weighted) (a)</t>
  </si>
  <si>
    <t>Doctoral total</t>
  </si>
  <si>
    <t>Stockton University</t>
  </si>
  <si>
    <t>(b) University Hospital was transferred from the University of Medicine and Dentistry of New Jersey to a State-owned stand-alone entity, as part of the Medical and Health Sciences Restructuring Act (P.L.2012, c.45), effective July 1, 2013.  State-funded position data for University Hospital for fiscal year 2013 cannot be disaggregated from position totals for the University of Medicine and Dentistry of New Jersey.</t>
  </si>
  <si>
    <t>(a) Occupancy based upon maintained beds (353) versus licensed beds (519).</t>
  </si>
  <si>
    <t>Outpatient and emergency visits, daily average</t>
  </si>
  <si>
    <t>Outpatient and emergency visits, total</t>
  </si>
  <si>
    <t>Average length of stay (days)</t>
  </si>
  <si>
    <t>Percent of occupancy (a)</t>
  </si>
  <si>
    <t>Patient days of service, total</t>
  </si>
  <si>
    <t>Hospital admissions, daily average</t>
  </si>
  <si>
    <t>Hospital admissions, total</t>
  </si>
  <si>
    <t>Rated capacity (beds)</t>
  </si>
  <si>
    <t>University Hospital</t>
  </si>
  <si>
    <t>Department of State</t>
  </si>
  <si>
    <t>.</t>
  </si>
  <si>
    <t>Private inspection centers</t>
  </si>
  <si>
    <t>Auto body repair facilities</t>
  </si>
  <si>
    <t>Leasing companies</t>
  </si>
  <si>
    <t>Commercial driving instructors</t>
  </si>
  <si>
    <t>Commercial driving schools</t>
  </si>
  <si>
    <t>Dealers</t>
  </si>
  <si>
    <t>Businesses licensed</t>
  </si>
  <si>
    <t>Documents microfilmed in-house</t>
  </si>
  <si>
    <t>Document Management Program</t>
  </si>
  <si>
    <t>Medical cases reviewed</t>
  </si>
  <si>
    <t>Total restorations</t>
  </si>
  <si>
    <t>Surcharge suspensions</t>
  </si>
  <si>
    <t>Point system suspensions</t>
  </si>
  <si>
    <t>Administrative suspensions</t>
  </si>
  <si>
    <t>Court suspensions</t>
  </si>
  <si>
    <t>Suspensions/restorations</t>
  </si>
  <si>
    <t>Road tests</t>
  </si>
  <si>
    <t>Permit documents issued</t>
  </si>
  <si>
    <t>License documents issued</t>
  </si>
  <si>
    <t>Commercial Driver License Program</t>
  </si>
  <si>
    <t>Sports plates</t>
  </si>
  <si>
    <t>Specialty plates</t>
  </si>
  <si>
    <t>Cause plates</t>
  </si>
  <si>
    <t>License plates issued</t>
  </si>
  <si>
    <t>Written tests</t>
  </si>
  <si>
    <t>Vision tests</t>
  </si>
  <si>
    <t>Driver testing</t>
  </si>
  <si>
    <t>Roadside rejections</t>
  </si>
  <si>
    <t>Roadside inspections</t>
  </si>
  <si>
    <t>Specification inspections</t>
  </si>
  <si>
    <t>Reinspections - School Bus</t>
  </si>
  <si>
    <t>Initial inspections - School Bus</t>
  </si>
  <si>
    <t>School Bus - inspections/reinspections</t>
  </si>
  <si>
    <t>Reinspections - Commercial Bus</t>
  </si>
  <si>
    <t>Initial inspections - Commercial Bus</t>
  </si>
  <si>
    <t>Commercial Bus - inspections/reinspections</t>
  </si>
  <si>
    <t>Specialty inspections</t>
  </si>
  <si>
    <t>Reinspections - Private Inspection Facilities</t>
  </si>
  <si>
    <t>Initial inspections - Private Inspection Facilities</t>
  </si>
  <si>
    <t>Private Inspection Facility - inspections/reinspections</t>
  </si>
  <si>
    <t>Reinspections - centralized</t>
  </si>
  <si>
    <t>Initial inspections - centralized</t>
  </si>
  <si>
    <t>Centralized - inspections/reinspections</t>
  </si>
  <si>
    <t>Total NJ inspections/reinspections</t>
  </si>
  <si>
    <t>Mailings processed</t>
  </si>
  <si>
    <t>Website hits</t>
  </si>
  <si>
    <t>Correspondence answered</t>
  </si>
  <si>
    <t>Responses to email inquiries</t>
  </si>
  <si>
    <t>Telephone center inquiries answered</t>
  </si>
  <si>
    <t>Customer service inquiries</t>
  </si>
  <si>
    <t>Road testing centers &amp; driver testing centers</t>
  </si>
  <si>
    <t>Inspection centers</t>
  </si>
  <si>
    <t>MVC Agencies</t>
  </si>
  <si>
    <t>MVC facilities</t>
  </si>
  <si>
    <t>Regional Service Centers - number of customers</t>
  </si>
  <si>
    <t>Salvage vehicle inspections</t>
  </si>
  <si>
    <t>Salvage titles issued</t>
  </si>
  <si>
    <t>Driver exam permit documents issued (non-commercial)</t>
  </si>
  <si>
    <t>License documents issued (non-commercial)</t>
  </si>
  <si>
    <t>Certificates of Ownership issued</t>
  </si>
  <si>
    <t>Registration documents issued</t>
  </si>
  <si>
    <t>Registrations and title documents issued</t>
  </si>
  <si>
    <t>Registered vehicles</t>
  </si>
  <si>
    <t>Licensed drivers</t>
  </si>
  <si>
    <t>Motor Vehicle Services</t>
  </si>
  <si>
    <t>Vehicular Safety</t>
  </si>
  <si>
    <t>11</t>
  </si>
  <si>
    <t>Department Of Transportation</t>
  </si>
  <si>
    <t>78</t>
  </si>
  <si>
    <t>Percent of State-owned bridge deck area in acceptable condition</t>
  </si>
  <si>
    <t>Percent of State-owned bridges 20 ft or more in length in acceptable condition</t>
  </si>
  <si>
    <t>Percent of State highway pavement in acceptable condition</t>
  </si>
  <si>
    <t>Construction contracts awarded</t>
  </si>
  <si>
    <t>Cost to construct projects ($ millions)</t>
  </si>
  <si>
    <t>Construction</t>
  </si>
  <si>
    <t>County bridge safety inspections</t>
  </si>
  <si>
    <t>State-owned bridge safety inspections by consultants</t>
  </si>
  <si>
    <t>State-owned bridge safety inspections in-house</t>
  </si>
  <si>
    <t>Percent of railroad grade crossings inspected</t>
  </si>
  <si>
    <t>Construction projects designed in-house ($ millions)</t>
  </si>
  <si>
    <t>Design</t>
  </si>
  <si>
    <t>Transportation Systems Improvements</t>
  </si>
  <si>
    <t>Average incident duration in minutes</t>
  </si>
  <si>
    <t>Number of accidents on state highways</t>
  </si>
  <si>
    <t>Traffic fatalities per 100 million vehicle miles travelled</t>
  </si>
  <si>
    <t>Number of traffic fatalities statewide</t>
  </si>
  <si>
    <t>Emergency response - percent of crew responses within 90 minutes</t>
  </si>
  <si>
    <t>Emergency call responses</t>
  </si>
  <si>
    <t>Percent of traffic signals inspected needing repair</t>
  </si>
  <si>
    <t>Traffic signal inspections</t>
  </si>
  <si>
    <t>Electrical Operations</t>
  </si>
  <si>
    <t>3:00</t>
  </si>
  <si>
    <t>4:49</t>
  </si>
  <si>
    <t>2:27</t>
  </si>
  <si>
    <t>Avg. response time for emergency pothole repair (hr/min)</t>
  </si>
  <si>
    <t>32:00</t>
  </si>
  <si>
    <t>28:08</t>
  </si>
  <si>
    <t>33:19</t>
  </si>
  <si>
    <t>Avg. response time for non-emergency pothole repair (hr/min)</t>
  </si>
  <si>
    <t>Number of potholes repaired</t>
  </si>
  <si>
    <t>Lane miles resurfaced by contract</t>
  </si>
  <si>
    <t>Total resurfacing:</t>
  </si>
  <si>
    <t>Number of litter complaints</t>
  </si>
  <si>
    <t>Litter pick up costs ($ millions)</t>
  </si>
  <si>
    <t>Litter pick up and removal:</t>
  </si>
  <si>
    <t>Complaints received about unmowed acres</t>
  </si>
  <si>
    <t>Acres mowed</t>
  </si>
  <si>
    <t>Snow and ice control costs ($ millions)</t>
  </si>
  <si>
    <t>Maintenance Operations</t>
  </si>
  <si>
    <t>Maintenance and Operations</t>
  </si>
  <si>
    <t>State and Local Highway Facilities</t>
  </si>
  <si>
    <t>61</t>
  </si>
  <si>
    <t>To meet its operating needs in fiscal 2016 and beyond, including escalating employee health premiums and other costs, New Jersey Transit is currently evaluating a range of savings and revenue-generating options that may include the first fare adjustment since May of 2010. As a result, the fiscal 2016 budget estimate will not be available until this evaluation has concluded.</t>
  </si>
  <si>
    <t>TBD</t>
  </si>
  <si>
    <t>Revenue/cost ratio (includes corporate overhead)</t>
  </si>
  <si>
    <t>Total revenue per mile</t>
  </si>
  <si>
    <t>Total cost per mile</t>
  </si>
  <si>
    <t>Total revenue per trip per rider</t>
  </si>
  <si>
    <t>Total cost per trip per rider</t>
  </si>
  <si>
    <t>Average daily ridership</t>
  </si>
  <si>
    <t>NJ Transit System</t>
  </si>
  <si>
    <t>Revenue/cost ratio</t>
  </si>
  <si>
    <t>Light Rail Operations</t>
  </si>
  <si>
    <t>Locomotives</t>
  </si>
  <si>
    <t>Rail passenger cars</t>
  </si>
  <si>
    <t>Equipment:</t>
  </si>
  <si>
    <t>Rail Operations</t>
  </si>
  <si>
    <t>Buses leased to private carriers</t>
  </si>
  <si>
    <t>Buses operated by NJ Transit</t>
  </si>
  <si>
    <t>Bus Operations (including subsidized carriers)</t>
  </si>
  <si>
    <t>Railroad and Bus Operations</t>
  </si>
  <si>
    <t>Public Transportation</t>
  </si>
  <si>
    <t>(b)  The Energy Assistance Programs are administered by the Department of Human Services.  Funding for these programs is provided through the Board of Public Utilities' Universal Service Fund.</t>
  </si>
  <si>
    <t>(a)  Clean Energy Program data was collected on a calendar year basis prior to fiscal 2014.</t>
  </si>
  <si>
    <t>Total recipients</t>
  </si>
  <si>
    <t>Lifeline only</t>
  </si>
  <si>
    <t>NJ FamilyCare only</t>
  </si>
  <si>
    <t>Supplemental Security Income</t>
  </si>
  <si>
    <t>Tenants' Assistance Rebate Program - Population Data</t>
  </si>
  <si>
    <t>Lifeline Credit Program - Population Data</t>
  </si>
  <si>
    <t>Energy Assistance Programs (b)</t>
  </si>
  <si>
    <t>Total incentives</t>
  </si>
  <si>
    <t>Renewable energy (rebates only)</t>
  </si>
  <si>
    <t>Energy efficiency - commercial and industrial</t>
  </si>
  <si>
    <t>Energy efficiency - residential</t>
  </si>
  <si>
    <t>Clean Energy Program - Participation (a)</t>
  </si>
  <si>
    <t>Energy Resource Management</t>
  </si>
  <si>
    <t>Energy consultants - final registrations</t>
  </si>
  <si>
    <t>Energy consultants - renewal registrations</t>
  </si>
  <si>
    <t>Private aggregators - final registration</t>
  </si>
  <si>
    <t>Private aggregators - renewal registrations</t>
  </si>
  <si>
    <t>Private aggregators - applications</t>
  </si>
  <si>
    <t>Energy agents - final registration</t>
  </si>
  <si>
    <t>Energy agents - renewal applications</t>
  </si>
  <si>
    <t>Energy agents - applications</t>
  </si>
  <si>
    <t>Energy Agent and Private Aggregator Registration</t>
  </si>
  <si>
    <t>Green power marketers - renewal licenses</t>
  </si>
  <si>
    <t>Gas suppliers - renewal licenses</t>
  </si>
  <si>
    <t>Gas suppliers - final licenses</t>
  </si>
  <si>
    <t>Gas suppliers - renewal applications</t>
  </si>
  <si>
    <t>Gas suppliers - applications</t>
  </si>
  <si>
    <t>Electric suppliers - renewal licenses</t>
  </si>
  <si>
    <t>Electric suppliers - final licenses</t>
  </si>
  <si>
    <t>Electric suppliers - renewal applications</t>
  </si>
  <si>
    <t>Electric suppliers - applications</t>
  </si>
  <si>
    <t>Electric Power Suppliers and Gas Suppliers</t>
  </si>
  <si>
    <t>Cable television subscribers (thousands)</t>
  </si>
  <si>
    <t>Number of municipalities w/certification for operation</t>
  </si>
  <si>
    <t>Cable television systems</t>
  </si>
  <si>
    <t>Regulation of Cable Television</t>
  </si>
  <si>
    <t>Gas pipeline inspections</t>
  </si>
  <si>
    <t>Meter tests conducted</t>
  </si>
  <si>
    <t>One-call cases handled</t>
  </si>
  <si>
    <t>One-call cases for review</t>
  </si>
  <si>
    <t>Reliability and Security</t>
  </si>
  <si>
    <t>Total calls received</t>
  </si>
  <si>
    <t xml:space="preserve">Consumer e-mails received </t>
  </si>
  <si>
    <t xml:space="preserve">Consumer complaints (letters) </t>
  </si>
  <si>
    <t xml:space="preserve">Consumer information requests </t>
  </si>
  <si>
    <t xml:space="preserve">Consumer complaints (walk-ins) </t>
  </si>
  <si>
    <t xml:space="preserve">Consumer complaints (verbals) </t>
  </si>
  <si>
    <t>Customer Relations</t>
  </si>
  <si>
    <t>Audits, rates, tariff revisions, generic rulemaking, other</t>
  </si>
  <si>
    <t>Water and sewer</t>
  </si>
  <si>
    <t>Telephone</t>
  </si>
  <si>
    <t>Gas</t>
  </si>
  <si>
    <t>Electric</t>
  </si>
  <si>
    <t>Cable TV</t>
  </si>
  <si>
    <t>Cases Pending June 30</t>
  </si>
  <si>
    <t>Cable TV (basic service)</t>
  </si>
  <si>
    <t>Municipal water companies</t>
  </si>
  <si>
    <t>Telephone and telegraph</t>
  </si>
  <si>
    <t>Utilities Regulated</t>
  </si>
  <si>
    <t>Utility Regulation</t>
  </si>
  <si>
    <t>Department Of The Treasury</t>
  </si>
  <si>
    <t>(a) "Unqualified" is the highest opinion rating in conformity with generally accepted accounting principles.</t>
  </si>
  <si>
    <t>Percent of "Unqualified" audit opinion ratings on the consolidated financial report (for the last five years) (a)</t>
  </si>
  <si>
    <t>Number of checks avoided by electronic funds transfer</t>
  </si>
  <si>
    <t>Office of Management and Budget</t>
  </si>
  <si>
    <t>Governmental Review and Oversight</t>
  </si>
  <si>
    <t>72</t>
  </si>
  <si>
    <t>Intestates/escheated estates</t>
  </si>
  <si>
    <t>Reports filed</t>
  </si>
  <si>
    <t>Unclaimed Property</t>
  </si>
  <si>
    <t>Contested key license hearings</t>
  </si>
  <si>
    <t>Suspensions, revocation and violation appeals</t>
  </si>
  <si>
    <t>Appeals and key license contested case hearings</t>
  </si>
  <si>
    <t>Casino key licenses issued</t>
  </si>
  <si>
    <t>Renewal employee licenses issued:</t>
  </si>
  <si>
    <t>Initial casino key licenses issued:</t>
  </si>
  <si>
    <t xml:space="preserve">Administration of Casino Gambling </t>
  </si>
  <si>
    <t>Network switches supported</t>
  </si>
  <si>
    <t>LAN printers supported</t>
  </si>
  <si>
    <t xml:space="preserve">Help desk service requests </t>
  </si>
  <si>
    <t>Users supported</t>
  </si>
  <si>
    <t>LAN servers supported</t>
  </si>
  <si>
    <t>Local Area Network administration (LAN)</t>
  </si>
  <si>
    <t>Client application service requests received</t>
  </si>
  <si>
    <t>Help desk service requests</t>
  </si>
  <si>
    <t>Applications maintained</t>
  </si>
  <si>
    <t>Applications support</t>
  </si>
  <si>
    <t>Printers supported</t>
  </si>
  <si>
    <t>Personal computers supported</t>
  </si>
  <si>
    <t>Desktop services</t>
  </si>
  <si>
    <t>Reference requests (storage)</t>
  </si>
  <si>
    <t>Records disposed (cubic feet)</t>
  </si>
  <si>
    <t>Records received (cubic storage feet)</t>
  </si>
  <si>
    <t>Micro/Digital-images produced</t>
  </si>
  <si>
    <t>Records Management</t>
  </si>
  <si>
    <t>Trade name/trademark and related transactions</t>
  </si>
  <si>
    <t>Notary and related transactions</t>
  </si>
  <si>
    <t>Uniform commercial code searches</t>
  </si>
  <si>
    <t>Uniform commercial code filings</t>
  </si>
  <si>
    <t>Annual reports</t>
  </si>
  <si>
    <t>Corporations information request</t>
  </si>
  <si>
    <t>Corporations and related filings</t>
  </si>
  <si>
    <t>Business support services</t>
  </si>
  <si>
    <t>Cigarette stamps sold</t>
  </si>
  <si>
    <t>Dishonored checks</t>
  </si>
  <si>
    <t>Bills generated (Department of Environmental Protection)</t>
  </si>
  <si>
    <t>Electronic invoices</t>
  </si>
  <si>
    <t>Checks processed</t>
  </si>
  <si>
    <t>Revenue accounting</t>
  </si>
  <si>
    <t>Number of SOIL setoffs</t>
  </si>
  <si>
    <t>Motor Vehicle Commission surcharge contract</t>
  </si>
  <si>
    <t>Collection activity</t>
  </si>
  <si>
    <t>Licenses issued (cigarette and motor fuels)</t>
  </si>
  <si>
    <t>Telephone inquiries</t>
  </si>
  <si>
    <t>Registration file updates</t>
  </si>
  <si>
    <t>Client registrations</t>
  </si>
  <si>
    <t>Number of payments via electronic fund transfer</t>
  </si>
  <si>
    <t>Employer reports of wages paid (form WR-30)</t>
  </si>
  <si>
    <t>Combined employer return (form 927)</t>
  </si>
  <si>
    <t>Individual electronic filing</t>
  </si>
  <si>
    <t>Alternate filing</t>
  </si>
  <si>
    <t>Total documents processed</t>
  </si>
  <si>
    <t>Motor Vehicle Commission registrations</t>
  </si>
  <si>
    <t>Taxes other than gross income tax-manual</t>
  </si>
  <si>
    <t>Gross income tax payments and extensions-manual</t>
  </si>
  <si>
    <t>All taxes-remittance processed</t>
  </si>
  <si>
    <t>Property tax reimbursement forms</t>
  </si>
  <si>
    <t>Employer wage reports (form WR-30)-manual</t>
  </si>
  <si>
    <t>Corporation business tax</t>
  </si>
  <si>
    <t>Gross income tax-archival imaged</t>
  </si>
  <si>
    <t>Gross income tax</t>
  </si>
  <si>
    <t>Documents processed</t>
  </si>
  <si>
    <t>Administration of State Revenues and Enterprise Services</t>
  </si>
  <si>
    <t>Government revenue as a percent of sales</t>
  </si>
  <si>
    <t>Cents spent to generate one government dollar</t>
  </si>
  <si>
    <t>Cents spent to generate one sales dollar</t>
  </si>
  <si>
    <t>Net sales (millions)</t>
  </si>
  <si>
    <t>Drawings</t>
  </si>
  <si>
    <t>Agents</t>
  </si>
  <si>
    <t>Administration of State Lottery</t>
  </si>
  <si>
    <t>Sales investigated</t>
  </si>
  <si>
    <t>Sales evaluated</t>
  </si>
  <si>
    <t>Sales ratio study</t>
  </si>
  <si>
    <t>Informal assessors' appeals</t>
  </si>
  <si>
    <t>Real estate appraisals-inheritance tax</t>
  </si>
  <si>
    <t>Property administration</t>
  </si>
  <si>
    <t>Business</t>
  </si>
  <si>
    <t>Individual</t>
  </si>
  <si>
    <t>Refunds reviewed</t>
  </si>
  <si>
    <t>Billings mailed</t>
  </si>
  <si>
    <t>Assessment amount</t>
  </si>
  <si>
    <t>Prosecution recommendations</t>
  </si>
  <si>
    <t>Criminal investigations</t>
  </si>
  <si>
    <t>Third party collection of delinquent/deficient taxes</t>
  </si>
  <si>
    <t>Deferred payment plans</t>
  </si>
  <si>
    <t>Judgments</t>
  </si>
  <si>
    <t>Bankruptcy claims</t>
  </si>
  <si>
    <t>Average collection per collector</t>
  </si>
  <si>
    <t>Number of closed cases</t>
  </si>
  <si>
    <t>Collections</t>
  </si>
  <si>
    <t>Number of collectors</t>
  </si>
  <si>
    <t>Compliance</t>
  </si>
  <si>
    <t>Average assessment/auditor</t>
  </si>
  <si>
    <t>Audits completed</t>
  </si>
  <si>
    <t>Average number of auditors</t>
  </si>
  <si>
    <t>Audits</t>
  </si>
  <si>
    <t>Enforcement</t>
  </si>
  <si>
    <t>Correspondence</t>
  </si>
  <si>
    <t>Taxpayer accounting</t>
  </si>
  <si>
    <t>Regulatory services</t>
  </si>
  <si>
    <t>E-mail inquiries</t>
  </si>
  <si>
    <t>Total tax returns filed through NJ WebFile</t>
  </si>
  <si>
    <t>Gross income tax filings through NJ WebFile</t>
  </si>
  <si>
    <t>Customer services</t>
  </si>
  <si>
    <t>Taxation Services and Administration</t>
  </si>
  <si>
    <t>Financial Administration</t>
  </si>
  <si>
    <t>73</t>
  </si>
  <si>
    <t>Statewide</t>
  </si>
  <si>
    <t>State-owned space maintained (square feet)</t>
  </si>
  <si>
    <t>Area in square feet (leased facilities)</t>
  </si>
  <si>
    <t>Leased facilities</t>
  </si>
  <si>
    <t>Property Management and Construction - Property Management Services</t>
  </si>
  <si>
    <t>Seminars</t>
  </si>
  <si>
    <t>MBOS/EPIC visits</t>
  </si>
  <si>
    <t>Internet inquiries</t>
  </si>
  <si>
    <t>Email</t>
  </si>
  <si>
    <t>Interviews</t>
  </si>
  <si>
    <t>Client services</t>
  </si>
  <si>
    <t>Member loans</t>
  </si>
  <si>
    <t>Service purchase requests</t>
  </si>
  <si>
    <t>New retirements</t>
  </si>
  <si>
    <t>Benificiary changes</t>
  </si>
  <si>
    <t>Death claims</t>
  </si>
  <si>
    <t>Withdrawals</t>
  </si>
  <si>
    <t>New enrollments or transfers</t>
  </si>
  <si>
    <t>Benefit processing data</t>
  </si>
  <si>
    <t>Dental program covered lives</t>
  </si>
  <si>
    <t>Dental program members</t>
  </si>
  <si>
    <t>Prescription drug program covered lives</t>
  </si>
  <si>
    <t>Prescription drug program members</t>
  </si>
  <si>
    <t>Health benefits program covered lives</t>
  </si>
  <si>
    <t>Health benefits program members</t>
  </si>
  <si>
    <t>Supplemental annuity</t>
  </si>
  <si>
    <t>Membership, other systems</t>
  </si>
  <si>
    <t>Retired members and beneficiaries</t>
  </si>
  <si>
    <t>Membership, all retirement systems</t>
  </si>
  <si>
    <t>Other benefit plan payments</t>
  </si>
  <si>
    <t>Dental (thousands)</t>
  </si>
  <si>
    <t>Prescription drug (thousands)</t>
  </si>
  <si>
    <t>Medical (thousands)</t>
  </si>
  <si>
    <t>Health benefit payments</t>
  </si>
  <si>
    <t>Member loans outstanding (thousands)</t>
  </si>
  <si>
    <t>Lump sum death benefit payments (thousands)</t>
  </si>
  <si>
    <t>Benefit payments (thousands)</t>
  </si>
  <si>
    <t>Assets, all funds (thousands)</t>
  </si>
  <si>
    <t>Defined benefit retirement systems</t>
  </si>
  <si>
    <t>Pensions and Benefits</t>
  </si>
  <si>
    <t>State contracts</t>
  </si>
  <si>
    <t>Vendor purchases (millions)</t>
  </si>
  <si>
    <t>Purchasing and Inventory Management</t>
  </si>
  <si>
    <t>Cases disposed of per judge</t>
  </si>
  <si>
    <t>Cases pending as of June 30</t>
  </si>
  <si>
    <t>Cases disposed of</t>
  </si>
  <si>
    <t>Cases filed</t>
  </si>
  <si>
    <t>Cases pending as of July 1</t>
  </si>
  <si>
    <t>Adjudication of Administrative Appeals</t>
  </si>
  <si>
    <t>Office of Administrative Law</t>
  </si>
  <si>
    <t>2026</t>
  </si>
  <si>
    <t>Total subject area models</t>
  </si>
  <si>
    <t>Subject area models in catalog</t>
  </si>
  <si>
    <t>Subject area models in development</t>
  </si>
  <si>
    <t>Data Architecture</t>
  </si>
  <si>
    <t>Number of participating agencies</t>
  </si>
  <si>
    <t>Data warehouse end users</t>
  </si>
  <si>
    <t>Data warehouse environment data (gigabytes)</t>
  </si>
  <si>
    <t>Applications in maintenance mode</t>
  </si>
  <si>
    <t>Applications under development</t>
  </si>
  <si>
    <t>Data Warehousing &amp; Business Intelligence</t>
  </si>
  <si>
    <t>Total databases administered</t>
  </si>
  <si>
    <t>Distributed (SQL server)</t>
  </si>
  <si>
    <t>Distributed (Oracle)</t>
  </si>
  <si>
    <t>Mainframe (BULL)</t>
  </si>
  <si>
    <t>Mainframe (IBM)</t>
  </si>
  <si>
    <t>Databases Administered</t>
  </si>
  <si>
    <t>Data Management Services</t>
  </si>
  <si>
    <t>Number of logins (thousands)</t>
  </si>
  <si>
    <t>Number of users (thousands)</t>
  </si>
  <si>
    <t>Online State Portal Usage</t>
  </si>
  <si>
    <t>Web sites in maintenance mode</t>
  </si>
  <si>
    <t>Web sites under development</t>
  </si>
  <si>
    <t>Web Site</t>
  </si>
  <si>
    <t xml:space="preserve">Geographic Information System </t>
  </si>
  <si>
    <t>Total affinity group applications supported</t>
  </si>
  <si>
    <t>Workforce Enhancement</t>
  </si>
  <si>
    <t>Public Safety</t>
  </si>
  <si>
    <t>Health and Social Services</t>
  </si>
  <si>
    <t>Business and Community</t>
  </si>
  <si>
    <t>Administrative Services</t>
  </si>
  <si>
    <t>Affinity Group Applications Supported</t>
  </si>
  <si>
    <t xml:space="preserve">Applications Development and Maintenance  </t>
  </si>
  <si>
    <t>User calls to the help desk (network call center)</t>
  </si>
  <si>
    <t>User logon IDs (mainframe only)</t>
  </si>
  <si>
    <t>User Support</t>
  </si>
  <si>
    <t xml:space="preserve">Checks produced (millions) </t>
  </si>
  <si>
    <t>Transactions</t>
  </si>
  <si>
    <t>Production Services and User Support</t>
  </si>
  <si>
    <t>State field worker VPN connections</t>
  </si>
  <si>
    <t>Third-party vendor VPN connections</t>
  </si>
  <si>
    <t>State employee VPN connections</t>
  </si>
  <si>
    <t>IPSec extranets</t>
  </si>
  <si>
    <t>Secured Remote Access</t>
  </si>
  <si>
    <t>State internet access (bandwidth in mbps)</t>
  </si>
  <si>
    <t>Metro ethernet circuits</t>
  </si>
  <si>
    <t>Client locations supported</t>
  </si>
  <si>
    <t>Router infrastructure (distributed locations)</t>
  </si>
  <si>
    <t>Router infrastructure (central location)</t>
  </si>
  <si>
    <t>Network nodes (major core facilities)</t>
  </si>
  <si>
    <t xml:space="preserve">Data Network (Garden State Network) </t>
  </si>
  <si>
    <t>Telecommunications Infrastructure</t>
  </si>
  <si>
    <t>Storage Area Network (terabytes)</t>
  </si>
  <si>
    <t>OIT hosted/Client supported</t>
  </si>
  <si>
    <t xml:space="preserve">Other environments </t>
  </si>
  <si>
    <t xml:space="preserve">UNIX environment  </t>
  </si>
  <si>
    <t xml:space="preserve">Server Environment </t>
  </si>
  <si>
    <t>Office of Information Technology</t>
  </si>
  <si>
    <t>2034</t>
  </si>
  <si>
    <t xml:space="preserve"> (c) Vehicles titled to the Central Motor Pool; however, the supporting funds are budgeted in the agency budgets, not in the Central Motor Pool requested authorization.</t>
  </si>
  <si>
    <t xml:space="preserve"> (b) Includes tractor trailers, trailers, heavy-duty trucks, front-end loaders, buses, box trucks, carts, chippers, generators and mowers.</t>
  </si>
  <si>
    <t xml:space="preserve"> (a) Vehicles titled to the Central Motor Pool and under the jurisdiction of the Central Motor Pool as a result of the consolidation of statewide facilities.  </t>
  </si>
  <si>
    <t>Mechanic personnel</t>
  </si>
  <si>
    <t>Other (b)</t>
  </si>
  <si>
    <t>Passenger vehicles</t>
  </si>
  <si>
    <t>Agency assignment (c)</t>
  </si>
  <si>
    <t>Central Motor Pool maintained (a)</t>
  </si>
  <si>
    <t>Vehicles</t>
  </si>
  <si>
    <t>Automotive Services</t>
  </si>
  <si>
    <t>State Central Motor Pool</t>
  </si>
  <si>
    <t>2052</t>
  </si>
  <si>
    <t>Percentage of demand ($) delivered</t>
  </si>
  <si>
    <t>Value of inventory, June 30</t>
  </si>
  <si>
    <t>Distribution Center</t>
  </si>
  <si>
    <t>2057</t>
  </si>
  <si>
    <t>(b) The May 2013 Homestead Benefits were deferred to August 2013 and paid in fiscal year 2014.</t>
  </si>
  <si>
    <t>(a) Funding for the administrative expenses of the Highlands Council is budgeted separately in the Department of Environmental Protection.</t>
  </si>
  <si>
    <t>Number of recipients</t>
  </si>
  <si>
    <t xml:space="preserve">Veterans' Property Tax Deductions </t>
  </si>
  <si>
    <t xml:space="preserve">Senior and Disabled Citizens' Property Tax Deductions </t>
  </si>
  <si>
    <t>Senior/Disabled Citizens' and Veterans' Property Tax Deductions</t>
  </si>
  <si>
    <t>Average repeat recipient benefit</t>
  </si>
  <si>
    <t>Number of repeat recipients</t>
  </si>
  <si>
    <t>Average new recipient benefit</t>
  </si>
  <si>
    <t>Number of new recipients</t>
  </si>
  <si>
    <t>Senior and Disabled Citizens' Property Tax Freeze</t>
  </si>
  <si>
    <t>Average non-senior/non-disabled homeowner benefit</t>
  </si>
  <si>
    <t>Number of non-senior/non-disabled homeowner recipients</t>
  </si>
  <si>
    <t>Average senior and disabled homeowner benefit</t>
  </si>
  <si>
    <t>Number of senior and disabled homeowner recipients</t>
  </si>
  <si>
    <t xml:space="preserve">Homestead Benefit Program </t>
  </si>
  <si>
    <t>Homestead Exemptions</t>
  </si>
  <si>
    <t>County adoption of plan conformance components</t>
  </si>
  <si>
    <t>Approval of complete county petitions</t>
  </si>
  <si>
    <t>County petitions for plan conformance (% of 7 counties, 100% required)</t>
  </si>
  <si>
    <t>Completion of municipal wastewater management plans</t>
  </si>
  <si>
    <t>Municipal adoption of land use ordinances</t>
  </si>
  <si>
    <t>Municipal adoption of master plan elements</t>
  </si>
  <si>
    <t>Municipal adoption of environmental resource inventories</t>
  </si>
  <si>
    <t xml:space="preserve">Completion of Highlands municipal build-out reports </t>
  </si>
  <si>
    <t>Approval of complete municipal petitions</t>
  </si>
  <si>
    <t>Municipal petitions for plan conformance (% of 88 municipalities, 59% required)</t>
  </si>
  <si>
    <t>Acres of lands in the Highlands Region in plan conformance process (48% required)</t>
  </si>
  <si>
    <t>Average planning grant award</t>
  </si>
  <si>
    <t>Number of planning grant awards</t>
  </si>
  <si>
    <t>Highlands Protection Fund - Planning Grants (a)</t>
  </si>
  <si>
    <t>Locally Provided Assistance</t>
  </si>
  <si>
    <t xml:space="preserve">(c) Increase attributable to providing client representation at additional hospitals throughout the State, to all children in the public system, to clients in Union County, and to individuals assigned to newly established outpatient programs. </t>
  </si>
  <si>
    <t xml:space="preserve">(b) Underground Utility Act arbitration eliminated effective January 24, 2013, per the New Jersey Supreme Court.                     </t>
  </si>
  <si>
    <t>(a) Fiscal 2013 and 2014 data does not include active post-termination cases totaling 1,730 and 1,661, respectively.</t>
  </si>
  <si>
    <t xml:space="preserve">New Home Warranty arbitrations (Private plan) </t>
  </si>
  <si>
    <t>New Home Warranty arbitrations (State plan)</t>
  </si>
  <si>
    <t>Underground Utility Act arbitration (b)</t>
  </si>
  <si>
    <t>Court mediation</t>
  </si>
  <si>
    <t>Foreclosure mediation</t>
  </si>
  <si>
    <t>Dispute Settlement Office</t>
  </si>
  <si>
    <t>Active cases</t>
  </si>
  <si>
    <t xml:space="preserve">Sexual offender representation </t>
  </si>
  <si>
    <t>Dispositions per staff attorney</t>
  </si>
  <si>
    <t>Closed</t>
  </si>
  <si>
    <t>Added</t>
  </si>
  <si>
    <t>Regional representation</t>
  </si>
  <si>
    <t>Mental health screening services</t>
  </si>
  <si>
    <t>Division of Mental Health Advocacy</t>
  </si>
  <si>
    <t xml:space="preserve">Open (June 30) </t>
  </si>
  <si>
    <t>Cases open (July 1)</t>
  </si>
  <si>
    <t>Appellate</t>
  </si>
  <si>
    <t>Open (June 30)</t>
  </si>
  <si>
    <t>Title 30</t>
  </si>
  <si>
    <t>Title 9</t>
  </si>
  <si>
    <t>Office of Parental Representation</t>
  </si>
  <si>
    <t xml:space="preserve">Appellate </t>
  </si>
  <si>
    <t>Open (June 30) (a)</t>
  </si>
  <si>
    <t xml:space="preserve">Conflict Investigations Unit-investigations completed </t>
  </si>
  <si>
    <t>Office of Law Guardian</t>
  </si>
  <si>
    <t>Intensive Supervision Program</t>
  </si>
  <si>
    <t>Special Hearings Unit - Megan's Law</t>
  </si>
  <si>
    <t>Backlog (months)</t>
  </si>
  <si>
    <t>Trial Services to Indigents</t>
  </si>
  <si>
    <t>Reversals and modifications</t>
  </si>
  <si>
    <t>Dismissals</t>
  </si>
  <si>
    <t>Excessive Sentence Program dispositions</t>
  </si>
  <si>
    <t>Appellate Services to Indigents</t>
  </si>
  <si>
    <t>Other</t>
  </si>
  <si>
    <t>Telephone contacts</t>
  </si>
  <si>
    <t>Number of representatives</t>
  </si>
  <si>
    <t>Dispositions per representatives</t>
  </si>
  <si>
    <t>Cases processed</t>
  </si>
  <si>
    <t>Corrections Ombudsperson</t>
  </si>
  <si>
    <t>2096</t>
  </si>
  <si>
    <t>Protection of Inmate's Rights</t>
  </si>
  <si>
    <t>Department of Treasury</t>
  </si>
  <si>
    <t>Cases referred to enforcement agencies</t>
  </si>
  <si>
    <t>Residential health care/psychiatric and development centers visits</t>
  </si>
  <si>
    <t>Other facilities visited</t>
  </si>
  <si>
    <t>Boarding homes, assisted living facilities visited</t>
  </si>
  <si>
    <t>Nursing homes visited</t>
  </si>
  <si>
    <t>Involving care/abuse/neglect</t>
  </si>
  <si>
    <t>Involving patient funds</t>
  </si>
  <si>
    <t>Complaints received:</t>
  </si>
  <si>
    <t>Other elderly assisted through outreach</t>
  </si>
  <si>
    <t>Institutionalized elderly</t>
  </si>
  <si>
    <t>Office of the Ombudsperson</t>
  </si>
  <si>
    <t xml:space="preserve">Elder Advocacy </t>
  </si>
  <si>
    <t>Division of Elder Advocacy</t>
  </si>
  <si>
    <t>2097</t>
  </si>
  <si>
    <t>Cable television (generic cable)</t>
  </si>
  <si>
    <t>Cable Television</t>
  </si>
  <si>
    <t>Generic</t>
  </si>
  <si>
    <t>Federal Energy Regulation Commission (FERC)</t>
  </si>
  <si>
    <t>Water/sewer</t>
  </si>
  <si>
    <t xml:space="preserve">Telephone </t>
  </si>
  <si>
    <t>Insurance</t>
  </si>
  <si>
    <t>Clean energy</t>
  </si>
  <si>
    <t>Other Utility Matters</t>
  </si>
  <si>
    <t>Utility Cases</t>
  </si>
  <si>
    <t>Rate Counsel</t>
  </si>
  <si>
    <t>Division of Rate Counsel</t>
  </si>
  <si>
    <t>2098</t>
  </si>
  <si>
    <t>Department Of The Public Advocate</t>
  </si>
  <si>
    <t>Covered members</t>
  </si>
  <si>
    <t>Health Benefits Program</t>
  </si>
  <si>
    <t>Annual pensions</t>
  </si>
  <si>
    <t>Pensioners</t>
  </si>
  <si>
    <t>Assets</t>
  </si>
  <si>
    <t>Consolidated Police &amp; Firemen's Pension Fund</t>
  </si>
  <si>
    <t>Lump sum death benefits</t>
  </si>
  <si>
    <t>County</t>
  </si>
  <si>
    <t>Total members</t>
  </si>
  <si>
    <t>Teachers' Pension and Annuity Fund</t>
  </si>
  <si>
    <t>Total active members</t>
  </si>
  <si>
    <t>Defined Contribution Retirement Program</t>
  </si>
  <si>
    <t>Alternate Benefit Program</t>
  </si>
  <si>
    <t>State (Inactive)</t>
  </si>
  <si>
    <t>State (Active)</t>
  </si>
  <si>
    <t>Police and Firemen's Retirement System</t>
  </si>
  <si>
    <t>Inactive</t>
  </si>
  <si>
    <t>Active</t>
  </si>
  <si>
    <t xml:space="preserve">State Police Retirement System </t>
  </si>
  <si>
    <t>Public Employees' Retirement System</t>
  </si>
  <si>
    <t>Prison Officers' Pension Fund</t>
  </si>
  <si>
    <t>Active members</t>
  </si>
  <si>
    <t>Judicial Retirement System</t>
  </si>
  <si>
    <t>Employee Benefits</t>
  </si>
  <si>
    <t>9410</t>
  </si>
  <si>
    <t>Interdepartmental Accounts</t>
  </si>
  <si>
    <t>94</t>
  </si>
  <si>
    <t>(a) Figures for all Arbitration and Presumptive Mediation cases are the same for fiscal 2014, 2015 and 2016 due to stable Civil Court caseload levels.</t>
  </si>
  <si>
    <t>The calculation of pending, plus added, less disposed may not total.</t>
  </si>
  <si>
    <t xml:space="preserve">Revised fiscal 2014 and 2015 figures and the budget estimate for fiscal 2016 are based on recounted data.  </t>
  </si>
  <si>
    <t>Child support cases</t>
  </si>
  <si>
    <t>Child Support &amp; Paternity - Title IV-D</t>
  </si>
  <si>
    <t>Revocations</t>
  </si>
  <si>
    <t>Assessment reports</t>
  </si>
  <si>
    <t>Juvenile Intensive Supervision Program (JISP)</t>
  </si>
  <si>
    <t xml:space="preserve">Revocations </t>
  </si>
  <si>
    <t>Resentencing panel hearings</t>
  </si>
  <si>
    <t xml:space="preserve">Assessment reports </t>
  </si>
  <si>
    <t xml:space="preserve">Applications  </t>
  </si>
  <si>
    <t>Intensive Supervision Program (ISP)</t>
  </si>
  <si>
    <t xml:space="preserve">Core services clients </t>
  </si>
  <si>
    <t xml:space="preserve">Juvenile Supervision clients </t>
  </si>
  <si>
    <t xml:space="preserve">Adult Supervision clients   </t>
  </si>
  <si>
    <t>Probation Services</t>
  </si>
  <si>
    <t>Total</t>
  </si>
  <si>
    <t>Parking</t>
  </si>
  <si>
    <t>Moving violations</t>
  </si>
  <si>
    <t>Drunk driving</t>
  </si>
  <si>
    <t>Traffic violations</t>
  </si>
  <si>
    <t>Other non-traffic</t>
  </si>
  <si>
    <t>Disorderly person</t>
  </si>
  <si>
    <t>Indictables</t>
  </si>
  <si>
    <t>Non-traffic violations</t>
  </si>
  <si>
    <t>Municipal Courts</t>
  </si>
  <si>
    <t>Number of volunteer hours served</t>
  </si>
  <si>
    <t>Number of volunteers</t>
  </si>
  <si>
    <t>Volunteer services</t>
  </si>
  <si>
    <t>Pending June 30</t>
  </si>
  <si>
    <t>Resolved</t>
  </si>
  <si>
    <t>Combined Trial Courts</t>
  </si>
  <si>
    <t>Criminal/quasi-criminal</t>
  </si>
  <si>
    <t>Termination of parental rights complaints</t>
  </si>
  <si>
    <t>Kinship Legal Guardian (KLG)</t>
  </si>
  <si>
    <t>Juvenile/family crisis petition</t>
  </si>
  <si>
    <t>Child placement review</t>
  </si>
  <si>
    <t>Adoption complaints</t>
  </si>
  <si>
    <t>Abuse/neglect complaints</t>
  </si>
  <si>
    <t>Domestic violence</t>
  </si>
  <si>
    <t>Non-dissolution</t>
  </si>
  <si>
    <t>Juvenile delinquency</t>
  </si>
  <si>
    <t>Dissolution</t>
  </si>
  <si>
    <t>Family Courts</t>
  </si>
  <si>
    <t>Number of graduates</t>
  </si>
  <si>
    <t>Current active cases</t>
  </si>
  <si>
    <t>Drug Court program</t>
  </si>
  <si>
    <t>Post-conviction relief</t>
  </si>
  <si>
    <t>Municipal appeals</t>
  </si>
  <si>
    <t>Criminal post-indictment</t>
  </si>
  <si>
    <t>Criminal Courts</t>
  </si>
  <si>
    <t>Local &amp; State appeals</t>
  </si>
  <si>
    <t>Tax Court</t>
  </si>
  <si>
    <t>No agreement</t>
  </si>
  <si>
    <t>Partial agreement</t>
  </si>
  <si>
    <t>Agreement reached</t>
  </si>
  <si>
    <t>Completed mediation</t>
  </si>
  <si>
    <t>Cases settled prior to hearing</t>
  </si>
  <si>
    <t>Cases referred</t>
  </si>
  <si>
    <t>Presumptive mediation (a)</t>
  </si>
  <si>
    <t xml:space="preserve">Cases scheduled </t>
  </si>
  <si>
    <t>Other Civil arbitration (a)</t>
  </si>
  <si>
    <t>Trials de novo completed</t>
  </si>
  <si>
    <t>Trial de novo requests</t>
  </si>
  <si>
    <t>Cases arbitrated</t>
  </si>
  <si>
    <t>Cases removed</t>
  </si>
  <si>
    <t>Cases scheduled</t>
  </si>
  <si>
    <t>Personal Injury arbitration (a)</t>
  </si>
  <si>
    <t>Automobile arbitration (a)</t>
  </si>
  <si>
    <t>General equity</t>
  </si>
  <si>
    <t>Probate</t>
  </si>
  <si>
    <t>Special civil</t>
  </si>
  <si>
    <t>Civil cases</t>
  </si>
  <si>
    <t>Civil Courts</t>
  </si>
  <si>
    <t>Motions added</t>
  </si>
  <si>
    <t>Appeals</t>
  </si>
  <si>
    <t>Superior Court-Appellate Division</t>
  </si>
  <si>
    <t>Disciplinary proceedings added</t>
  </si>
  <si>
    <t>Certifications added</t>
  </si>
  <si>
    <t xml:space="preserve">Pending </t>
  </si>
  <si>
    <t>Court Year--July 1 to June 30</t>
  </si>
  <si>
    <t>Supreme Court</t>
  </si>
  <si>
    <t>Judicial Services</t>
  </si>
  <si>
    <t>15</t>
  </si>
  <si>
    <t>The Judiciary</t>
  </si>
  <si>
    <t>98</t>
  </si>
  <si>
    <t>14-52</t>
  </si>
  <si>
    <t>16-55</t>
  </si>
  <si>
    <t>22-41</t>
  </si>
  <si>
    <t>22-55</t>
  </si>
  <si>
    <t>22-75</t>
  </si>
  <si>
    <t>22-76</t>
  </si>
  <si>
    <t>26-16</t>
  </si>
  <si>
    <t>26-16-7020</t>
  </si>
  <si>
    <t>26-16-7025</t>
  </si>
  <si>
    <t>26-16-7030</t>
  </si>
  <si>
    <t>26-17</t>
  </si>
  <si>
    <t>34-31</t>
  </si>
  <si>
    <t>34-32</t>
  </si>
  <si>
    <t>34-33</t>
  </si>
  <si>
    <t>34-34</t>
  </si>
  <si>
    <t>34-35</t>
  </si>
  <si>
    <t>42-42</t>
  </si>
  <si>
    <t>42-43</t>
  </si>
  <si>
    <t>42-44</t>
  </si>
  <si>
    <t>42-45</t>
  </si>
  <si>
    <t>42-46</t>
  </si>
  <si>
    <t>42-47</t>
  </si>
  <si>
    <t>46-21</t>
  </si>
  <si>
    <t>46-22</t>
  </si>
  <si>
    <t>54-23</t>
  </si>
  <si>
    <t>54-23-7700</t>
  </si>
  <si>
    <t>54-24-7540</t>
  </si>
  <si>
    <t>54-26</t>
  </si>
  <si>
    <t>54-27-7545</t>
  </si>
  <si>
    <t>54-32</t>
  </si>
  <si>
    <t>54-32-7601</t>
  </si>
  <si>
    <t>54-33-7560</t>
  </si>
  <si>
    <t>54-53-7550</t>
  </si>
  <si>
    <t>54-55-7580</t>
  </si>
  <si>
    <t>62-53</t>
  </si>
  <si>
    <t>62-54</t>
  </si>
  <si>
    <t>62-74</t>
  </si>
  <si>
    <t>66-12</t>
  </si>
  <si>
    <t>66-13</t>
  </si>
  <si>
    <t>66-18</t>
  </si>
  <si>
    <t>66-74</t>
  </si>
  <si>
    <t>66-82</t>
  </si>
  <si>
    <t>67-14</t>
  </si>
  <si>
    <t>67-83-3610</t>
  </si>
  <si>
    <t>67-83-3630</t>
  </si>
  <si>
    <t>67-83-3640</t>
  </si>
  <si>
    <t>67-83-3650</t>
  </si>
  <si>
    <t>74-37</t>
  </si>
  <si>
    <t>74-37-2541</t>
  </si>
  <si>
    <t>74-74</t>
  </si>
  <si>
    <t>74-36</t>
  </si>
  <si>
    <t>74-36-2405</t>
  </si>
  <si>
    <t>74-36-2410</t>
  </si>
  <si>
    <t>74-36-2415</t>
  </si>
  <si>
    <t>74-36-2416</t>
  </si>
  <si>
    <t>74-36-2417</t>
  </si>
  <si>
    <t>74-36-2430</t>
  </si>
  <si>
    <t>74-36-2440</t>
  </si>
  <si>
    <t>74-36-2445</t>
  </si>
  <si>
    <t>74-36-2450</t>
  </si>
  <si>
    <t>74-36-2455</t>
  </si>
  <si>
    <t>74-36-2460</t>
  </si>
  <si>
    <t>74-36-2465</t>
  </si>
  <si>
    <t>74-36-2470</t>
  </si>
  <si>
    <t>74-36-2475</t>
  </si>
  <si>
    <t>74-36-2480</t>
  </si>
  <si>
    <t>74-36-2485</t>
  </si>
  <si>
    <t>78-11</t>
  </si>
  <si>
    <t>78-61</t>
  </si>
  <si>
    <t>78-62</t>
  </si>
  <si>
    <t>82-52</t>
  </si>
  <si>
    <t>82-72</t>
  </si>
  <si>
    <t>82-73</t>
  </si>
  <si>
    <t>82-74</t>
  </si>
  <si>
    <t>82-74-2026</t>
  </si>
  <si>
    <t>82-74-2034</t>
  </si>
  <si>
    <t>82-74-2052</t>
  </si>
  <si>
    <t>82-74-2057</t>
  </si>
  <si>
    <t>82-75</t>
  </si>
  <si>
    <t>82-82</t>
  </si>
  <si>
    <t>82-82-2096</t>
  </si>
  <si>
    <t>82-82-2097</t>
  </si>
  <si>
    <t>82-82-2098</t>
  </si>
  <si>
    <t>94-74-9410</t>
  </si>
  <si>
    <t>98-15</t>
  </si>
  <si>
    <t>10-49</t>
  </si>
  <si>
    <t>Department</t>
  </si>
  <si>
    <t>Description</t>
  </si>
  <si>
    <t>Agriculture</t>
  </si>
  <si>
    <t>Banking And Insurance</t>
  </si>
  <si>
    <t>Children And Families</t>
  </si>
  <si>
    <t>Community Affairs</t>
  </si>
  <si>
    <t>Corrections</t>
  </si>
  <si>
    <t>Education</t>
  </si>
  <si>
    <t>Environmental Protection</t>
  </si>
  <si>
    <t>Health And Senior Services</t>
  </si>
  <si>
    <t>Human Services</t>
  </si>
  <si>
    <t>Labor And Workforce Development</t>
  </si>
  <si>
    <t>Law And Public Safety</t>
  </si>
  <si>
    <t>Military And Veterans' Affairs</t>
  </si>
  <si>
    <t>Transportation</t>
  </si>
  <si>
    <t>Treasury</t>
  </si>
  <si>
    <t>Key</t>
  </si>
  <si>
    <t>Office of Treasury Technology data</t>
  </si>
  <si>
    <t>Number of casinos in operation (a)</t>
  </si>
  <si>
    <t>Number of interim casino authorizations and new casino licenses (b)</t>
  </si>
  <si>
    <t>Unclaimed Property Trust Fund Administration (c)</t>
  </si>
  <si>
    <t>(a) Evaluation data reflects four casino closures.  One of the four casinos is anticipated to reopen in summer 2015.</t>
  </si>
  <si>
    <t>(b)  Includes the re-licensing of MGM and Caesars Enterprise Services and related entities.</t>
  </si>
  <si>
    <t>(c) Program and position data for Unclaimed Property Trust Fund Administration are now reported separately from Taxation Services and Administration.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</si>
</sst>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00"/>
    <numFmt numFmtId="166" formatCode="00"/>
    <numFmt numFmtId="167" formatCode="_(* #,##0_);_(* \(#,##0\);_(* &quot;-&quot;??_);_(@_)"/>
    <numFmt numFmtId="168" formatCode="&quot;$&quot;#,##0.00"/>
    <numFmt numFmtId="169" formatCode="#,##0;[Red]#,##0"/>
    <numFmt numFmtId="170" formatCode="_(&quot;$&quot;* #,##0_);_(&quot;$&quot;* \(#,##0\);_(&quot;$&quot;* &quot;-&quot;??_);_(@_)"/>
    <numFmt numFmtId="171" formatCode="0.0%"/>
    <numFmt numFmtId="172" formatCode="#,##0.0"/>
    <numFmt numFmtId="173" formatCode="&quot;$&quot;#,##0.0"/>
    <numFmt numFmtId="174" formatCode="&quot;$&quot;#,##0.0_);[Red]\(&quot;$&quot;#,##0.0\)"/>
    <numFmt numFmtId="175" formatCode="#,##0.0%"/>
    <numFmt numFmtId="176" formatCode="0.0"/>
    <numFmt numFmtId="177" formatCode="mmmm\ d\,\ yyyy"/>
    <numFmt numFmtId="178" formatCode="General_)"/>
    <numFmt numFmtId="179" formatCode="#,##0.000"/>
    <numFmt numFmtId="180" formatCode="&quot;$&quot;#,##0;[Red]&quot;$&quot;#,##0"/>
    <numFmt numFmtId="181" formatCode="#,##0%"/>
    <numFmt numFmtId="182" formatCode="_(* #,##0.0_);_(* \(#,##0.0\);_(* &quot;-&quot;??_);_(@_)"/>
    <numFmt numFmtId="183" formatCode="&quot;$&quot;#,##0.0_);\(&quot;$&quot;#,##0.0\)"/>
    <numFmt numFmtId="184" formatCode="0;[Red]0"/>
    <numFmt numFmtId="185" formatCode="0_);\(0\)"/>
    <numFmt numFmtId="186" formatCode="_([$$-409]* #,##0_);_([$$-409]* \(#,##0\);_([$$-409]* &quot;-&quot;??_);_(@_)"/>
  </numFmts>
  <fonts count="68">
    <font>
      <sz val="11"/>
      <color theme="1"/>
      <name val="Calibri"/>
      <family val="2"/>
      <scheme val="minor"/>
    </font>
    <font>
      <sz val="11"/>
      <color theme="1"/>
      <name val="Calibri"/>
      <family val="2"/>
      <scheme val="minor"/>
    </font>
    <font>
      <sz val="11"/>
      <color theme="0"/>
      <name val="Calibri"/>
      <family val="2"/>
      <scheme val="minor"/>
    </font>
    <font>
      <sz val="10"/>
      <name val="Arial"/>
    </font>
    <font>
      <sz val="10"/>
      <name val="Arial"/>
      <family val="2"/>
    </font>
    <font>
      <b/>
      <sz val="10"/>
      <name val="Arial"/>
      <family val="2"/>
    </font>
    <font>
      <b/>
      <sz val="10"/>
      <color indexed="57"/>
      <name val="Arial"/>
      <family val="2"/>
    </font>
    <font>
      <b/>
      <sz val="12"/>
      <color indexed="57"/>
      <name val="Arial"/>
      <family val="2"/>
    </font>
    <font>
      <b/>
      <sz val="12"/>
      <color indexed="48"/>
      <name val="Arial"/>
      <family val="2"/>
    </font>
    <font>
      <sz val="12"/>
      <name val="Arial"/>
      <family val="2"/>
    </font>
    <font>
      <vertAlign val="superscript"/>
      <sz val="10"/>
      <name val="Arial"/>
      <family val="2"/>
    </font>
    <font>
      <sz val="11"/>
      <color indexed="8"/>
      <name val="Calibri"/>
      <family val="2"/>
    </font>
    <font>
      <sz val="10"/>
      <color indexed="57"/>
      <name val="Arial"/>
      <family val="2"/>
    </font>
    <font>
      <sz val="10"/>
      <color indexed="8"/>
      <name val="Arial"/>
      <family val="2"/>
    </font>
    <font>
      <b/>
      <vertAlign val="superscrip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3000000000000007"/>
      <name val="Arial"/>
      <family val="2"/>
    </font>
    <font>
      <b/>
      <sz val="9"/>
      <color indexed="81"/>
      <name val="Tahoma"/>
      <family val="2"/>
    </font>
    <font>
      <sz val="9"/>
      <color indexed="81"/>
      <name val="Tahoma"/>
      <family val="2"/>
    </font>
    <font>
      <sz val="10"/>
      <name val="Times New Roman"/>
      <family val="1"/>
    </font>
    <font>
      <b/>
      <i/>
      <sz val="10"/>
      <name val="Arial"/>
      <family val="2"/>
    </font>
    <font>
      <sz val="10"/>
      <name val="Calibri"/>
      <family val="2"/>
    </font>
    <font>
      <sz val="10"/>
      <color indexed="9"/>
      <name val="Arial"/>
      <family val="2"/>
    </font>
    <font>
      <sz val="1"/>
      <color indexed="8"/>
      <name val="Courier"/>
      <family val="3"/>
    </font>
    <font>
      <u/>
      <sz val="10"/>
      <color indexed="12"/>
      <name val="Arial"/>
      <family val="2"/>
    </font>
    <font>
      <u/>
      <sz val="11"/>
      <color theme="10"/>
      <name val="Calibri"/>
      <family val="2"/>
    </font>
    <font>
      <sz val="13"/>
      <name val="Helv"/>
    </font>
    <font>
      <sz val="10"/>
      <color theme="1"/>
      <name val="Calibri"/>
      <family val="2"/>
    </font>
    <font>
      <sz val="10"/>
      <name val="Arial "/>
    </font>
    <font>
      <sz val="11"/>
      <name val="Arial"/>
      <family val="2"/>
    </font>
    <font>
      <sz val="8"/>
      <name val="Arial"/>
      <family val="2"/>
    </font>
    <font>
      <sz val="10"/>
      <name val="Helv"/>
    </font>
    <font>
      <b/>
      <sz val="10"/>
      <color indexed="8"/>
      <name val="Arial"/>
      <family val="2"/>
    </font>
    <font>
      <sz val="10"/>
      <color theme="1"/>
      <name val="Arial"/>
      <family val="2"/>
    </font>
    <font>
      <b/>
      <sz val="10"/>
      <color theme="1"/>
      <name val="Arial"/>
      <family val="2"/>
    </font>
    <font>
      <sz val="10"/>
      <color rgb="FFC00000"/>
      <name val="Arial"/>
      <family val="2"/>
    </font>
    <font>
      <sz val="11"/>
      <name val="Calibri"/>
      <family val="2"/>
      <scheme val="minor"/>
    </font>
    <font>
      <sz val="10"/>
      <color rgb="FFFF0000"/>
      <name val="Arial"/>
      <family val="2"/>
    </font>
    <font>
      <sz val="10"/>
      <color theme="1"/>
      <name val="Calibri"/>
      <family val="2"/>
      <scheme val="minor"/>
    </font>
    <font>
      <i/>
      <sz val="10"/>
      <name val="Arial"/>
      <family val="2"/>
    </font>
    <font>
      <sz val="10"/>
      <color indexed="10"/>
      <name val="Arial"/>
      <family val="2"/>
    </font>
    <font>
      <b/>
      <sz val="10"/>
      <color indexed="10"/>
      <name val="Arial"/>
      <family val="2"/>
    </font>
    <font>
      <sz val="11"/>
      <color indexed="56"/>
      <name val="Calibri"/>
      <family val="2"/>
    </font>
    <font>
      <sz val="12"/>
      <name val="Times New Roman"/>
      <family val="1"/>
    </font>
    <font>
      <b/>
      <sz val="10"/>
      <color rgb="FFFF0000"/>
      <name val="Arial"/>
      <family val="2"/>
    </font>
    <font>
      <sz val="10"/>
      <color rgb="FF0070C0"/>
      <name val="Arial"/>
      <family val="2"/>
    </font>
    <font>
      <sz val="9"/>
      <name val="Arial"/>
      <family val="2"/>
    </font>
    <font>
      <b/>
      <sz val="8"/>
      <name val="Arial"/>
      <family val="2"/>
    </font>
    <font>
      <b/>
      <sz val="12"/>
      <name val="Arial"/>
      <family val="2"/>
    </font>
    <font>
      <b/>
      <sz val="10"/>
      <color indexed="81"/>
      <name val="Tahoma"/>
      <family val="2"/>
    </font>
    <font>
      <sz val="10"/>
      <color indexed="81"/>
      <name val="Tahoma"/>
      <family val="2"/>
    </font>
    <font>
      <sz val="10"/>
      <name val="Garamond"/>
      <family val="1"/>
    </font>
    <font>
      <u/>
      <sz val="11"/>
      <color theme="10"/>
      <name val="Calibri"/>
      <family val="2"/>
      <scheme val="minor"/>
    </font>
  </fonts>
  <fills count="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46"/>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style="thin">
        <color indexed="64"/>
      </left>
      <right style="thin">
        <color indexed="64"/>
      </right>
      <top/>
      <bottom/>
      <diagonal/>
    </border>
  </borders>
  <cellStyleXfs count="267">
    <xf numFmtId="0" fontId="0" fillId="0" borderId="0"/>
    <xf numFmtId="4" fontId="3" fillId="0" borderId="0"/>
    <xf numFmtId="0" fontId="3" fillId="0" borderId="0"/>
    <xf numFmtId="4" fontId="4"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9" fontId="4" fillId="0" borderId="0" applyFont="0" applyFill="0" applyBorder="0" applyAlignment="0" applyProtection="0"/>
    <xf numFmtId="44" fontId="3" fillId="0" borderId="0" applyFont="0" applyFill="0" applyBorder="0" applyAlignment="0" applyProtection="0"/>
    <xf numFmtId="4" fontId="4" fillId="0" borderId="0"/>
    <xf numFmtId="4" fontId="4" fillId="0" borderId="0"/>
    <xf numFmtId="43" fontId="3" fillId="0" borderId="0" applyFont="0" applyFill="0" applyBorder="0" applyAlignment="0" applyProtection="0"/>
    <xf numFmtId="4" fontId="4" fillId="0" borderId="0"/>
    <xf numFmtId="4" fontId="4" fillId="0" borderId="0"/>
    <xf numFmtId="43" fontId="4" fillId="0" borderId="0" applyFont="0" applyFill="0" applyBorder="0" applyAlignment="0" applyProtection="0"/>
    <xf numFmtId="9" fontId="3"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4" fillId="0" borderId="0"/>
    <xf numFmtId="4"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1" fillId="2" borderId="1" applyNumberFormat="0" applyFont="0" applyAlignment="0" applyProtection="0"/>
    <xf numFmtId="9" fontId="4" fillId="0" borderId="0" applyFont="0" applyFill="0" applyBorder="0" applyAlignment="0" applyProtection="0"/>
    <xf numFmtId="44" fontId="4" fillId="0" borderId="0" applyFont="0" applyFill="0" applyBorder="0" applyAlignment="0" applyProtection="0"/>
    <xf numFmtId="4" fontId="3" fillId="0" borderId="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8" borderId="0" applyNumberFormat="0" applyBorder="0" applyAlignment="0" applyProtection="0"/>
    <xf numFmtId="0" fontId="15" fillId="23" borderId="0" applyNumberFormat="0" applyBorder="0" applyAlignment="0" applyProtection="0"/>
    <xf numFmtId="0" fontId="16" fillId="24" borderId="0" applyNumberFormat="0" applyBorder="0" applyAlignment="0" applyProtection="0"/>
    <xf numFmtId="0" fontId="17" fillId="25" borderId="8" applyNumberFormat="0" applyAlignment="0" applyProtection="0"/>
    <xf numFmtId="0" fontId="18" fillId="26" borderId="9" applyNumberFormat="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20" fillId="27"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12" borderId="8" applyNumberFormat="0" applyAlignment="0" applyProtection="0"/>
    <xf numFmtId="0" fontId="25" fillId="0" borderId="13" applyNumberFormat="0" applyFill="0" applyAlignment="0" applyProtection="0"/>
    <xf numFmtId="0" fontId="26" fillId="28" borderId="0" applyNumberFormat="0" applyBorder="0" applyAlignment="0" applyProtection="0"/>
    <xf numFmtId="0" fontId="4" fillId="0" borderId="0"/>
    <xf numFmtId="0" fontId="1" fillId="0" borderId="0"/>
    <xf numFmtId="4" fontId="3" fillId="0" borderId="0"/>
    <xf numFmtId="0" fontId="27" fillId="25" borderId="14" applyNumberFormat="0" applyAlignment="0" applyProtection="0"/>
    <xf numFmtId="9" fontId="11" fillId="0" borderId="0" applyFon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0" applyNumberFormat="0" applyFill="0" applyBorder="0" applyAlignment="0" applyProtection="0"/>
    <xf numFmtId="4" fontId="3" fillId="0" borderId="0"/>
    <xf numFmtId="0" fontId="4" fillId="0" borderId="0"/>
    <xf numFmtId="4" fontId="4" fillId="0" borderId="0"/>
    <xf numFmtId="4" fontId="4" fillId="0" borderId="0"/>
    <xf numFmtId="4" fontId="4" fillId="0" borderId="0"/>
    <xf numFmtId="4" fontId="4" fillId="0" borderId="0"/>
    <xf numFmtId="4" fontId="4" fillId="0" borderId="0"/>
    <xf numFmtId="43" fontId="3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37" fillId="0" borderId="0" applyFont="0" applyFill="0" applyBorder="0" applyAlignment="0" applyProtection="0">
      <alignment vertical="top"/>
    </xf>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3" fontId="4" fillId="0" borderId="0" applyFill="0" applyBorder="0" applyAlignment="0" applyProtection="0"/>
    <xf numFmtId="44"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37" fillId="0" borderId="0" applyFont="0" applyFill="0" applyBorder="0" applyAlignment="0" applyProtection="0">
      <alignment vertical="top"/>
    </xf>
    <xf numFmtId="44" fontId="4" fillId="0" borderId="0" applyFont="0" applyFill="0" applyBorder="0" applyAlignment="0" applyProtection="0"/>
    <xf numFmtId="44" fontId="4" fillId="0" borderId="0" applyFont="0" applyFill="0" applyBorder="0" applyAlignment="0" applyProtection="0"/>
    <xf numFmtId="44" fontId="11"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177" fontId="4" fillId="0" borderId="0" applyFill="0" applyBorder="0" applyAlignment="0" applyProtection="0"/>
    <xf numFmtId="0" fontId="11" fillId="0" borderId="0"/>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0" fontId="38" fillId="0" borderId="0">
      <protection locked="0"/>
    </xf>
    <xf numFmtId="2" fontId="4" fillId="0" borderId="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 fillId="0" borderId="0"/>
    <xf numFmtId="0" fontId="4" fillId="0" borderId="0"/>
    <xf numFmtId="178" fontId="41" fillId="0" borderId="0"/>
    <xf numFmtId="0" fontId="42" fillId="0" borderId="0"/>
    <xf numFmtId="0" fontId="13" fillId="0" borderId="0"/>
    <xf numFmtId="0" fontId="13"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43" fillId="0" borderId="0"/>
    <xf numFmtId="0" fontId="13" fillId="0" borderId="0"/>
    <xf numFmtId="0" fontId="13" fillId="0" borderId="0"/>
    <xf numFmtId="0" fontId="13" fillId="0" borderId="0"/>
    <xf numFmtId="0" fontId="36" fillId="0" borderId="0"/>
    <xf numFmtId="0" fontId="4" fillId="0" borderId="0"/>
    <xf numFmtId="0" fontId="4" fillId="0" borderId="0"/>
    <xf numFmtId="0" fontId="37" fillId="0" borderId="0">
      <alignment vertical="top"/>
    </xf>
    <xf numFmtId="0" fontId="4" fillId="0" borderId="0"/>
    <xf numFmtId="0" fontId="4" fillId="0" borderId="0"/>
    <xf numFmtId="0" fontId="36" fillId="0" borderId="0"/>
    <xf numFmtId="0" fontId="4" fillId="0" borderId="0"/>
    <xf numFmtId="0" fontId="1" fillId="0" borderId="0"/>
    <xf numFmtId="37" fontId="4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4" fillId="0" borderId="0"/>
    <xf numFmtId="4" fontId="4" fillId="0" borderId="0"/>
    <xf numFmtId="4" fontId="3" fillId="0" borderId="0"/>
    <xf numFmtId="4" fontId="4" fillId="0" borderId="0"/>
    <xf numFmtId="4" fontId="4" fillId="0" borderId="0"/>
    <xf numFmtId="4" fontId="4" fillId="0" borderId="0"/>
    <xf numFmtId="0" fontId="4" fillId="29" borderId="16" applyNumberFormat="0" applyFont="0" applyAlignment="0" applyProtection="0"/>
    <xf numFmtId="0" fontId="4" fillId="29" borderId="16" applyNumberFormat="0" applyFont="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37" fillId="0" borderId="0" applyFont="0" applyFill="0" applyBorder="0" applyAlignment="0" applyProtection="0">
      <alignment vertical="top"/>
    </xf>
    <xf numFmtId="9" fontId="11" fillId="0" borderId="0" applyFont="0" applyFill="0" applyBorder="0" applyAlignment="0" applyProtection="0"/>
    <xf numFmtId="9" fontId="4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7" fontId="45" fillId="0" borderId="0" applyFill="0" applyBorder="0" applyProtection="0">
      <alignment horizontal="center"/>
    </xf>
    <xf numFmtId="0" fontId="46" fillId="0" borderId="17"/>
    <xf numFmtId="43" fontId="37" fillId="0" borderId="0" applyFont="0" applyFill="0" applyBorder="0" applyAlignment="0" applyProtection="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4" fillId="0" borderId="0"/>
    <xf numFmtId="43" fontId="58" fillId="0" borderId="0" applyFont="0" applyFill="0" applyBorder="0" applyAlignment="0" applyProtection="0"/>
    <xf numFmtId="4" fontId="3" fillId="0" borderId="0"/>
    <xf numFmtId="9" fontId="3" fillId="0" borderId="0" applyFont="0" applyFill="0" applyBorder="0" applyAlignment="0" applyProtection="0"/>
    <xf numFmtId="4" fontId="3"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4" fillId="0" borderId="0"/>
    <xf numFmtId="9" fontId="3" fillId="0" borderId="0" applyFont="0" applyFill="0" applyBorder="0" applyAlignment="0" applyProtection="0"/>
    <xf numFmtId="0" fontId="67" fillId="0" borderId="0" applyNumberFormat="0" applyFill="0" applyBorder="0" applyAlignment="0" applyProtection="0"/>
  </cellStyleXfs>
  <cellXfs count="1845">
    <xf numFmtId="0" fontId="0" fillId="0" borderId="0" xfId="0"/>
    <xf numFmtId="4" fontId="3" fillId="0" borderId="0" xfId="1"/>
    <xf numFmtId="0" fontId="3" fillId="0" borderId="0" xfId="1" applyNumberFormat="1" applyAlignment="1">
      <alignment horizontal="center"/>
    </xf>
    <xf numFmtId="0" fontId="3" fillId="0" borderId="0" xfId="1" applyNumberFormat="1" applyAlignment="1">
      <alignment horizontal="right"/>
    </xf>
    <xf numFmtId="4" fontId="3" fillId="0" borderId="0" xfId="1" applyAlignment="1">
      <alignment horizontal="right"/>
    </xf>
    <xf numFmtId="4" fontId="3" fillId="0" borderId="0" xfId="1" applyAlignment="1">
      <alignment horizontal="left" wrapText="1"/>
    </xf>
    <xf numFmtId="4" fontId="3" fillId="0" borderId="0" xfId="1" applyAlignment="1">
      <alignment horizontal="left"/>
    </xf>
    <xf numFmtId="0" fontId="3" fillId="0" borderId="0" xfId="1" applyNumberFormat="1" applyAlignment="1">
      <alignment horizontal="left"/>
    </xf>
    <xf numFmtId="4" fontId="3" fillId="0" borderId="0" xfId="1" applyAlignment="1">
      <alignment horizontal="left" vertical="top" wrapText="1"/>
    </xf>
    <xf numFmtId="0" fontId="3" fillId="0" borderId="0" xfId="2" applyAlignment="1"/>
    <xf numFmtId="4" fontId="3" fillId="0" borderId="0" xfId="1" applyAlignment="1">
      <alignment horizontal="left" vertical="top"/>
    </xf>
    <xf numFmtId="4" fontId="3" fillId="0" borderId="0" xfId="2" applyNumberFormat="1" applyAlignment="1"/>
    <xf numFmtId="0" fontId="3" fillId="0" borderId="0" xfId="2" applyNumberFormat="1" applyAlignment="1"/>
    <xf numFmtId="4" fontId="4" fillId="0" borderId="0" xfId="1" applyFont="1" applyAlignment="1">
      <alignment horizontal="left" vertical="top" wrapText="1" indent="1"/>
    </xf>
    <xf numFmtId="4" fontId="3" fillId="0" borderId="0" xfId="1" applyProtection="1">
      <protection locked="0"/>
    </xf>
    <xf numFmtId="0" fontId="3" fillId="0" borderId="0" xfId="1" applyNumberFormat="1" applyAlignment="1" applyProtection="1">
      <alignment horizontal="center"/>
      <protection locked="0"/>
    </xf>
    <xf numFmtId="4" fontId="3" fillId="0" borderId="0" xfId="1" applyNumberFormat="1" applyAlignment="1" applyProtection="1">
      <protection locked="0"/>
    </xf>
    <xf numFmtId="4" fontId="3" fillId="0" borderId="0" xfId="1" applyNumberFormat="1" applyAlignment="1" applyProtection="1">
      <alignment horizontal="right"/>
      <protection locked="0"/>
    </xf>
    <xf numFmtId="4" fontId="5" fillId="0" borderId="0" xfId="1" applyFont="1" applyAlignment="1" applyProtection="1">
      <alignment horizontal="left" wrapText="1"/>
      <protection locked="0"/>
    </xf>
    <xf numFmtId="4" fontId="5" fillId="0" borderId="0" xfId="1" applyFont="1" applyAlignment="1" applyProtection="1">
      <alignment horizontal="left"/>
      <protection locked="0"/>
    </xf>
    <xf numFmtId="4" fontId="4" fillId="0" borderId="0" xfId="1" applyFont="1" applyAlignment="1" applyProtection="1">
      <alignment horizontal="center"/>
      <protection locked="0"/>
    </xf>
    <xf numFmtId="4" fontId="4" fillId="0" borderId="0" xfId="1" applyFont="1" applyAlignment="1" applyProtection="1">
      <protection locked="0"/>
    </xf>
    <xf numFmtId="4" fontId="4" fillId="0" borderId="0" xfId="3" applyFont="1" applyAlignment="1" applyProtection="1">
      <protection locked="0"/>
    </xf>
    <xf numFmtId="49" fontId="4" fillId="0" borderId="0" xfId="1" applyNumberFormat="1" applyFont="1" applyAlignment="1" applyProtection="1">
      <alignment horizontal="left" wrapText="1"/>
      <protection locked="0"/>
    </xf>
    <xf numFmtId="49" fontId="4" fillId="0" borderId="0" xfId="1" applyNumberFormat="1" applyFont="1" applyAlignment="1" applyProtection="1">
      <alignment horizontal="left" indent="2"/>
      <protection locked="0"/>
    </xf>
    <xf numFmtId="164" fontId="4" fillId="0" borderId="0" xfId="3" applyNumberFormat="1" applyFont="1" applyAlignment="1" applyProtection="1">
      <protection locked="0"/>
    </xf>
    <xf numFmtId="164" fontId="4" fillId="0" borderId="0" xfId="1" applyNumberFormat="1" applyFont="1" applyAlignment="1" applyProtection="1">
      <protection locked="0"/>
    </xf>
    <xf numFmtId="49" fontId="4" fillId="0" borderId="0" xfId="1" applyNumberFormat="1" applyFont="1" applyAlignment="1" applyProtection="1">
      <alignment horizontal="left" indent="1"/>
      <protection locked="0"/>
    </xf>
    <xf numFmtId="3" fontId="4" fillId="0" borderId="0" xfId="3" applyNumberFormat="1" applyFont="1" applyAlignment="1" applyProtection="1">
      <protection locked="0"/>
    </xf>
    <xf numFmtId="4" fontId="5" fillId="0" borderId="0" xfId="1" applyFont="1" applyAlignment="1" applyProtection="1">
      <alignment horizontal="center"/>
      <protection locked="0"/>
    </xf>
    <xf numFmtId="4" fontId="5" fillId="0" borderId="0" xfId="1" applyFont="1" applyAlignment="1" applyProtection="1">
      <protection locked="0"/>
    </xf>
    <xf numFmtId="4" fontId="5" fillId="0" borderId="0" xfId="3" applyFont="1" applyAlignment="1" applyProtection="1">
      <protection locked="0"/>
    </xf>
    <xf numFmtId="49" fontId="5" fillId="0" borderId="0" xfId="1" applyNumberFormat="1" applyFont="1" applyAlignment="1" applyProtection="1">
      <alignment horizontal="left" wrapText="1"/>
      <protection locked="0"/>
    </xf>
    <xf numFmtId="49" fontId="5" fillId="0" borderId="0" xfId="1" applyNumberFormat="1" applyFont="1" applyAlignment="1" applyProtection="1">
      <alignment horizontal="left"/>
      <protection locked="0"/>
    </xf>
    <xf numFmtId="49" fontId="4" fillId="0" borderId="0" xfId="1" applyNumberFormat="1" applyFont="1" applyFill="1" applyAlignment="1" applyProtection="1">
      <alignment horizontal="left" indent="2"/>
      <protection locked="0"/>
    </xf>
    <xf numFmtId="9" fontId="4" fillId="0" borderId="0" xfId="3" applyNumberFormat="1" applyFont="1" applyAlignment="1" applyProtection="1">
      <protection locked="0"/>
    </xf>
    <xf numFmtId="9" fontId="4" fillId="0" borderId="0" xfId="4" applyNumberFormat="1" applyFont="1" applyAlignment="1" applyProtection="1">
      <protection locked="0"/>
    </xf>
    <xf numFmtId="3" fontId="4" fillId="0" borderId="0" xfId="1" applyNumberFormat="1" applyFont="1" applyAlignment="1" applyProtection="1">
      <alignment horizontal="center"/>
      <protection locked="0"/>
    </xf>
    <xf numFmtId="3" fontId="5" fillId="0" borderId="0" xfId="1" applyNumberFormat="1" applyFont="1" applyAlignment="1" applyProtection="1">
      <alignment horizontal="center"/>
      <protection locked="0"/>
    </xf>
    <xf numFmtId="9" fontId="4" fillId="0" borderId="0" xfId="5" applyNumberFormat="1" applyFont="1" applyAlignment="1" applyProtection="1">
      <protection locked="0"/>
    </xf>
    <xf numFmtId="9" fontId="4" fillId="0" borderId="0" xfId="5" applyFont="1" applyAlignment="1" applyProtection="1">
      <protection locked="0"/>
    </xf>
    <xf numFmtId="4" fontId="6" fillId="0" borderId="0" xfId="1" applyFont="1" applyAlignment="1">
      <alignment horizontal="center"/>
    </xf>
    <xf numFmtId="0" fontId="6" fillId="0" borderId="2" xfId="1" applyNumberFormat="1" applyFont="1" applyBorder="1" applyAlignment="1">
      <alignment horizontal="center" textRotation="255"/>
    </xf>
    <xf numFmtId="0" fontId="6" fillId="0" borderId="3" xfId="1" applyNumberFormat="1" applyFont="1" applyBorder="1" applyAlignment="1">
      <alignment horizontal="center"/>
    </xf>
    <xf numFmtId="49" fontId="6" fillId="0" borderId="3" xfId="1" applyNumberFormat="1" applyFont="1" applyBorder="1" applyAlignment="1">
      <alignment horizontal="center"/>
    </xf>
    <xf numFmtId="49" fontId="6" fillId="0" borderId="0" xfId="1" applyNumberFormat="1" applyFont="1" applyAlignment="1">
      <alignment horizontal="left" wrapText="1"/>
    </xf>
    <xf numFmtId="49" fontId="6" fillId="0" borderId="0" xfId="1" applyNumberFormat="1" applyFont="1" applyAlignment="1">
      <alignment horizontal="left"/>
    </xf>
    <xf numFmtId="0" fontId="6" fillId="0" borderId="4" xfId="1" applyNumberFormat="1" applyFont="1" applyBorder="1" applyAlignment="1">
      <alignment horizontal="center"/>
    </xf>
    <xf numFmtId="4" fontId="6" fillId="0" borderId="5" xfId="1" applyNumberFormat="1" applyFont="1" applyBorder="1" applyAlignment="1">
      <alignment horizontal="center"/>
    </xf>
    <xf numFmtId="0" fontId="6" fillId="0" borderId="6" xfId="1" applyNumberFormat="1" applyFont="1" applyBorder="1" applyAlignment="1">
      <alignment horizontal="center"/>
    </xf>
    <xf numFmtId="4" fontId="6" fillId="0" borderId="7" xfId="1" applyNumberFormat="1" applyFont="1" applyBorder="1" applyAlignment="1">
      <alignment horizontal="center"/>
    </xf>
    <xf numFmtId="4" fontId="6" fillId="0" borderId="0" xfId="1" applyFont="1" applyAlignment="1">
      <alignment horizontal="left" wrapText="1"/>
    </xf>
    <xf numFmtId="4" fontId="6" fillId="0" borderId="0" xfId="1" applyFont="1" applyAlignment="1">
      <alignment horizontal="left"/>
    </xf>
    <xf numFmtId="4" fontId="6" fillId="0" borderId="0" xfId="1" applyFont="1"/>
    <xf numFmtId="165" fontId="6" fillId="0" borderId="0" xfId="1" applyNumberFormat="1" applyFont="1"/>
    <xf numFmtId="0" fontId="7" fillId="0" borderId="0" xfId="1" applyNumberFormat="1" applyFont="1" applyBorder="1" applyAlignment="1">
      <alignment horizontal="center" vertical="top"/>
    </xf>
    <xf numFmtId="165" fontId="8" fillId="0" borderId="0" xfId="1" applyNumberFormat="1" applyFont="1" applyBorder="1" applyAlignment="1" applyProtection="1">
      <alignment horizontal="left" vertical="top"/>
    </xf>
    <xf numFmtId="49" fontId="9" fillId="0" borderId="0" xfId="1" applyNumberFormat="1" applyFont="1" applyBorder="1" applyAlignment="1">
      <alignment horizontal="right" vertical="top"/>
    </xf>
    <xf numFmtId="0" fontId="6" fillId="0" borderId="0" xfId="1" applyNumberFormat="1" applyFont="1" applyAlignment="1">
      <alignment horizontal="center"/>
    </xf>
    <xf numFmtId="166" fontId="6" fillId="0" borderId="0" xfId="1" applyNumberFormat="1" applyFont="1" applyAlignment="1">
      <alignment horizontal="right"/>
    </xf>
    <xf numFmtId="0" fontId="7" fillId="0" borderId="0" xfId="1" applyNumberFormat="1" applyFont="1" applyAlignment="1">
      <alignment horizontal="center"/>
    </xf>
    <xf numFmtId="166" fontId="8" fillId="0" borderId="0" xfId="1" applyNumberFormat="1" applyFont="1" applyBorder="1" applyAlignment="1" applyProtection="1">
      <alignment horizontal="left" vertical="top"/>
    </xf>
    <xf numFmtId="0" fontId="6" fillId="0" borderId="0" xfId="1" applyNumberFormat="1" applyFont="1" applyAlignment="1">
      <alignment horizontal="right"/>
    </xf>
    <xf numFmtId="0" fontId="8" fillId="0" borderId="0" xfId="1" applyNumberFormat="1" applyFont="1" applyBorder="1" applyAlignment="1" applyProtection="1">
      <alignment horizontal="left" vertical="top"/>
    </xf>
    <xf numFmtId="4" fontId="6" fillId="0" borderId="0" xfId="1" applyNumberFormat="1" applyFont="1" applyAlignment="1">
      <alignment horizontal="right"/>
    </xf>
    <xf numFmtId="4" fontId="6" fillId="0" borderId="0" xfId="1" applyNumberFormat="1" applyFont="1"/>
    <xf numFmtId="1" fontId="8" fillId="0" borderId="0" xfId="1" applyNumberFormat="1" applyFont="1" applyBorder="1" applyAlignment="1" applyProtection="1">
      <alignment horizontal="left" vertical="top"/>
    </xf>
    <xf numFmtId="0" fontId="3" fillId="0" borderId="0" xfId="2" applyAlignment="1">
      <alignment horizontal="left" wrapText="1" indent="1"/>
    </xf>
    <xf numFmtId="4" fontId="5" fillId="0" borderId="0" xfId="1" applyFont="1" applyAlignment="1">
      <alignment horizontal="left" vertical="top"/>
    </xf>
    <xf numFmtId="4" fontId="4" fillId="0" borderId="0" xfId="1" applyFont="1" applyAlignment="1" applyProtection="1">
      <alignment horizontal="right"/>
      <protection locked="0"/>
    </xf>
    <xf numFmtId="49" fontId="4" fillId="0" borderId="0" xfId="1" applyNumberFormat="1" applyFont="1" applyAlignment="1" applyProtection="1">
      <alignment horizontal="left" indent="3"/>
      <protection locked="0"/>
    </xf>
    <xf numFmtId="3" fontId="4" fillId="0" borderId="0" xfId="1" applyNumberFormat="1" applyFont="1" applyAlignment="1" applyProtection="1">
      <alignment horizontal="right"/>
      <protection locked="0"/>
    </xf>
    <xf numFmtId="4" fontId="5" fillId="0" borderId="0" xfId="1" applyFont="1" applyAlignment="1" applyProtection="1">
      <alignment horizontal="right"/>
      <protection locked="0"/>
    </xf>
    <xf numFmtId="9" fontId="4" fillId="0" borderId="0" xfId="1" applyNumberFormat="1" applyFont="1" applyAlignment="1" applyProtection="1">
      <alignment horizontal="right"/>
      <protection locked="0"/>
    </xf>
    <xf numFmtId="164" fontId="4" fillId="0" borderId="0" xfId="1" applyNumberFormat="1" applyFont="1" applyAlignment="1" applyProtection="1">
      <alignment horizontal="right"/>
      <protection locked="0"/>
    </xf>
    <xf numFmtId="49" fontId="5" fillId="0" borderId="0" xfId="1" applyNumberFormat="1" applyFont="1" applyFill="1" applyAlignment="1" applyProtection="1">
      <alignment horizontal="left"/>
      <protection locked="0"/>
    </xf>
    <xf numFmtId="49" fontId="4" fillId="0" borderId="0" xfId="1" applyNumberFormat="1" applyFont="1" applyFill="1" applyAlignment="1" applyProtection="1">
      <alignment horizontal="left" indent="1"/>
      <protection locked="0"/>
    </xf>
    <xf numFmtId="3" fontId="4" fillId="0" borderId="0" xfId="3" applyNumberFormat="1" applyFont="1" applyAlignment="1" applyProtection="1">
      <alignment horizontal="right"/>
      <protection locked="0"/>
    </xf>
    <xf numFmtId="4" fontId="4" fillId="0" borderId="0" xfId="3" applyFont="1" applyAlignment="1" applyProtection="1">
      <alignment horizontal="center"/>
      <protection locked="0"/>
    </xf>
    <xf numFmtId="3" fontId="4" fillId="0" borderId="0" xfId="1" applyNumberFormat="1" applyFont="1" applyAlignment="1" applyProtection="1">
      <protection locked="0"/>
    </xf>
    <xf numFmtId="4" fontId="4" fillId="0" borderId="0" xfId="1" applyFont="1" applyFill="1" applyAlignment="1" applyProtection="1">
      <alignment horizontal="center"/>
      <protection locked="0"/>
    </xf>
    <xf numFmtId="3" fontId="4" fillId="0" borderId="0" xfId="1" applyNumberFormat="1" applyFont="1" applyFill="1" applyAlignment="1" applyProtection="1">
      <alignment horizontal="right"/>
      <protection locked="0"/>
    </xf>
    <xf numFmtId="49" fontId="4" fillId="0" borderId="0" xfId="1" applyNumberFormat="1" applyFont="1" applyFill="1" applyAlignment="1" applyProtection="1">
      <alignment horizontal="left" wrapText="1"/>
      <protection locked="0"/>
    </xf>
    <xf numFmtId="3" fontId="4" fillId="0" borderId="0" xfId="3" applyNumberFormat="1" applyFont="1" applyAlignment="1" applyProtection="1">
      <alignment horizontal="center"/>
      <protection locked="0"/>
    </xf>
    <xf numFmtId="164" fontId="4" fillId="0" borderId="0" xfId="8" applyNumberFormat="1" applyFont="1" applyAlignment="1" applyProtection="1">
      <alignment horizontal="right"/>
      <protection locked="0"/>
    </xf>
    <xf numFmtId="0" fontId="4" fillId="0" borderId="0" xfId="1" applyNumberFormat="1" applyFont="1" applyAlignment="1" applyProtection="1">
      <alignment horizontal="right"/>
      <protection locked="0"/>
    </xf>
    <xf numFmtId="4" fontId="4" fillId="0" borderId="0" xfId="9" applyFill="1"/>
    <xf numFmtId="0" fontId="3" fillId="0" borderId="0" xfId="2" applyFill="1" applyAlignment="1">
      <alignment wrapText="1"/>
    </xf>
    <xf numFmtId="0" fontId="3" fillId="0" borderId="0" xfId="2" applyFill="1" applyAlignment="1"/>
    <xf numFmtId="0" fontId="3" fillId="0" borderId="0" xfId="2" applyFill="1" applyAlignment="1">
      <alignment horizontal="left" wrapText="1" indent="1"/>
    </xf>
    <xf numFmtId="0" fontId="4" fillId="0" borderId="0" xfId="3" applyNumberFormat="1" applyAlignment="1" applyProtection="1">
      <alignment horizontal="center"/>
      <protection locked="0"/>
    </xf>
    <xf numFmtId="4" fontId="4" fillId="0" borderId="0" xfId="3" applyNumberFormat="1" applyAlignment="1" applyProtection="1">
      <protection locked="0"/>
    </xf>
    <xf numFmtId="4" fontId="4" fillId="0" borderId="0" xfId="3" applyNumberFormat="1" applyAlignment="1" applyProtection="1">
      <alignment horizontal="right"/>
      <protection locked="0"/>
    </xf>
    <xf numFmtId="4" fontId="5" fillId="0" borderId="0" xfId="3" applyFont="1" applyAlignment="1" applyProtection="1">
      <alignment horizontal="left" wrapText="1"/>
      <protection locked="0"/>
    </xf>
    <xf numFmtId="4" fontId="5" fillId="0" borderId="0" xfId="3" applyFont="1" applyAlignment="1" applyProtection="1">
      <alignment horizontal="left"/>
      <protection locked="0"/>
    </xf>
    <xf numFmtId="4" fontId="4" fillId="0" borderId="0" xfId="1" applyFont="1" applyFill="1" applyAlignment="1" applyProtection="1">
      <alignment horizontal="right"/>
      <protection locked="0"/>
    </xf>
    <xf numFmtId="164" fontId="4" fillId="0" borderId="0" xfId="3" applyNumberFormat="1" applyFont="1" applyFill="1" applyAlignment="1" applyProtection="1">
      <protection locked="0"/>
    </xf>
    <xf numFmtId="49" fontId="4" fillId="0" borderId="0" xfId="3" applyNumberFormat="1" applyFont="1" applyAlignment="1" applyProtection="1">
      <alignment horizontal="left" wrapText="1"/>
      <protection locked="0"/>
    </xf>
    <xf numFmtId="49" fontId="4" fillId="0" borderId="0" xfId="3" applyNumberFormat="1" applyFont="1" applyAlignment="1" applyProtection="1">
      <alignment horizontal="left" indent="2"/>
      <protection locked="0"/>
    </xf>
    <xf numFmtId="3" fontId="4" fillId="0" borderId="0" xfId="9" applyNumberFormat="1" applyFont="1" applyFill="1" applyAlignment="1" applyProtection="1">
      <alignment horizontal="right"/>
      <protection locked="0"/>
    </xf>
    <xf numFmtId="3" fontId="4" fillId="0" borderId="0" xfId="9" applyNumberFormat="1" applyFont="1" applyFill="1" applyAlignment="1" applyProtection="1">
      <alignment horizontal="center"/>
      <protection locked="0"/>
    </xf>
    <xf numFmtId="3" fontId="4" fillId="0" borderId="0" xfId="10" applyNumberFormat="1" applyFont="1" applyFill="1" applyAlignment="1" applyProtection="1">
      <alignment horizontal="right"/>
      <protection locked="0"/>
    </xf>
    <xf numFmtId="3" fontId="4" fillId="0" borderId="0" xfId="10" applyNumberFormat="1" applyFont="1" applyFill="1" applyAlignment="1" applyProtection="1">
      <protection locked="0"/>
    </xf>
    <xf numFmtId="3" fontId="4" fillId="0" borderId="0" xfId="11" applyNumberFormat="1" applyFont="1" applyFill="1" applyAlignment="1" applyProtection="1">
      <alignment horizontal="right"/>
      <protection locked="0"/>
    </xf>
    <xf numFmtId="0" fontId="4" fillId="0" borderId="0" xfId="2" applyFont="1" applyAlignment="1">
      <alignment horizontal="left" indent="2"/>
    </xf>
    <xf numFmtId="0" fontId="4" fillId="0" borderId="0" xfId="2" applyFont="1" applyAlignment="1">
      <alignment horizontal="left" indent="1"/>
    </xf>
    <xf numFmtId="164" fontId="4" fillId="0" borderId="0" xfId="12" applyNumberFormat="1" applyFont="1" applyFill="1" applyAlignment="1" applyProtection="1">
      <protection locked="0"/>
    </xf>
    <xf numFmtId="4" fontId="4" fillId="0" borderId="0" xfId="10" applyFont="1" applyFill="1" applyAlignment="1" applyProtection="1">
      <alignment horizontal="center"/>
      <protection locked="0"/>
    </xf>
    <xf numFmtId="4" fontId="4" fillId="0" borderId="0" xfId="10" applyFont="1" applyAlignment="1" applyProtection="1">
      <alignment horizontal="center"/>
      <protection locked="0"/>
    </xf>
    <xf numFmtId="49" fontId="4" fillId="0" borderId="0" xfId="12" applyNumberFormat="1" applyFont="1" applyAlignment="1" applyProtection="1">
      <alignment horizontal="left" wrapText="1"/>
      <protection locked="0"/>
    </xf>
    <xf numFmtId="49" fontId="4" fillId="0" borderId="0" xfId="12" applyNumberFormat="1" applyFont="1" applyAlignment="1" applyProtection="1">
      <protection locked="0"/>
    </xf>
    <xf numFmtId="49" fontId="4" fillId="0" borderId="0" xfId="12" applyNumberFormat="1" applyFont="1" applyAlignment="1" applyProtection="1">
      <alignment horizontal="left" indent="1"/>
      <protection locked="0"/>
    </xf>
    <xf numFmtId="164" fontId="4" fillId="0" borderId="0" xfId="9" applyNumberFormat="1" applyFont="1" applyFill="1" applyAlignment="1" applyProtection="1">
      <alignment horizontal="right"/>
      <protection locked="0"/>
    </xf>
    <xf numFmtId="49" fontId="4" fillId="0" borderId="0" xfId="12" applyNumberFormat="1" applyFont="1" applyAlignment="1" applyProtection="1">
      <alignment horizontal="left" indent="2"/>
      <protection locked="0"/>
    </xf>
    <xf numFmtId="4" fontId="4" fillId="0" borderId="0" xfId="9" applyFont="1" applyFill="1" applyAlignment="1" applyProtection="1">
      <alignment horizontal="center"/>
      <protection locked="0"/>
    </xf>
    <xf numFmtId="49" fontId="4" fillId="0" borderId="0" xfId="12" applyNumberFormat="1" applyFont="1" applyAlignment="1" applyProtection="1">
      <alignment horizontal="left"/>
      <protection locked="0"/>
    </xf>
    <xf numFmtId="164" fontId="4" fillId="0" borderId="0" xfId="13" applyNumberFormat="1" applyFont="1" applyFill="1" applyAlignment="1" applyProtection="1">
      <alignment horizontal="right"/>
      <protection locked="0"/>
    </xf>
    <xf numFmtId="164" fontId="4" fillId="0" borderId="0" xfId="13" applyNumberFormat="1" applyFont="1" applyFill="1" applyAlignment="1" applyProtection="1">
      <protection locked="0"/>
    </xf>
    <xf numFmtId="49" fontId="4" fillId="0" borderId="0" xfId="3" applyNumberFormat="1" applyFont="1" applyAlignment="1" applyProtection="1">
      <alignment horizontal="left" indent="1"/>
      <protection locked="0"/>
    </xf>
    <xf numFmtId="3" fontId="4" fillId="0" borderId="0" xfId="13" applyNumberFormat="1" applyFont="1" applyFill="1" applyAlignment="1" applyProtection="1">
      <alignment horizontal="right"/>
      <protection locked="0"/>
    </xf>
    <xf numFmtId="3" fontId="4" fillId="0" borderId="0" xfId="3" applyNumberFormat="1" applyFont="1" applyFill="1" applyAlignment="1" applyProtection="1">
      <protection locked="0"/>
    </xf>
    <xf numFmtId="49" fontId="4" fillId="0" borderId="0" xfId="13" applyNumberFormat="1" applyFont="1" applyAlignment="1" applyProtection="1">
      <alignment horizontal="left"/>
      <protection locked="0"/>
    </xf>
    <xf numFmtId="4" fontId="4" fillId="0" borderId="0" xfId="3" applyFont="1" applyFill="1" applyAlignment="1" applyProtection="1">
      <alignment horizontal="center"/>
      <protection locked="0"/>
    </xf>
    <xf numFmtId="49" fontId="5" fillId="0" borderId="0" xfId="12" applyNumberFormat="1" applyFont="1" applyAlignment="1" applyProtection="1">
      <protection locked="0"/>
    </xf>
    <xf numFmtId="164" fontId="4" fillId="0" borderId="0" xfId="3" applyNumberFormat="1" applyFont="1" applyFill="1" applyAlignment="1" applyProtection="1">
      <alignment horizontal="right"/>
      <protection locked="0"/>
    </xf>
    <xf numFmtId="49" fontId="4" fillId="0" borderId="0" xfId="3" applyNumberFormat="1" applyFont="1" applyAlignment="1" applyProtection="1">
      <alignment horizontal="left" indent="3"/>
      <protection locked="0"/>
    </xf>
    <xf numFmtId="3" fontId="4" fillId="0" borderId="0" xfId="13" applyNumberFormat="1" applyFont="1" applyFill="1" applyAlignment="1" applyProtection="1">
      <protection locked="0"/>
    </xf>
    <xf numFmtId="49" fontId="4" fillId="0" borderId="0" xfId="3" applyNumberFormat="1" applyFont="1" applyAlignment="1" applyProtection="1">
      <alignment horizontal="left" wrapText="1" indent="3"/>
      <protection locked="0"/>
    </xf>
    <xf numFmtId="4" fontId="4" fillId="0" borderId="0" xfId="9" applyFont="1" applyFill="1" applyAlignment="1" applyProtection="1">
      <alignment horizontal="right"/>
      <protection locked="0"/>
    </xf>
    <xf numFmtId="4" fontId="4" fillId="0" borderId="0" xfId="9" applyFont="1" applyAlignment="1" applyProtection="1">
      <alignment horizontal="center"/>
      <protection locked="0"/>
    </xf>
    <xf numFmtId="164" fontId="4" fillId="0" borderId="0" xfId="9" applyNumberFormat="1" applyFont="1" applyFill="1" applyBorder="1" applyAlignment="1" applyProtection="1">
      <alignment horizontal="right" vertical="top"/>
      <protection locked="0"/>
    </xf>
    <xf numFmtId="164" fontId="4" fillId="0" borderId="0" xfId="9" applyNumberFormat="1" applyFont="1" applyFill="1" applyBorder="1" applyAlignment="1" applyProtection="1">
      <alignment vertical="top"/>
      <protection locked="0"/>
    </xf>
    <xf numFmtId="3" fontId="4" fillId="0" borderId="0" xfId="3" applyNumberFormat="1" applyFont="1" applyFill="1" applyAlignment="1" applyProtection="1">
      <alignment horizontal="right"/>
      <protection locked="0"/>
    </xf>
    <xf numFmtId="164" fontId="4" fillId="0" borderId="0" xfId="8" applyNumberFormat="1" applyFont="1" applyFill="1" applyBorder="1" applyAlignment="1" applyProtection="1">
      <alignment horizontal="right" vertical="top"/>
      <protection locked="0"/>
    </xf>
    <xf numFmtId="164" fontId="4" fillId="0" borderId="0" xfId="8" applyNumberFormat="1" applyFont="1" applyFill="1" applyBorder="1" applyAlignment="1" applyProtection="1">
      <alignment vertical="top"/>
      <protection locked="0"/>
    </xf>
    <xf numFmtId="164" fontId="4" fillId="0" borderId="0" xfId="8" applyNumberFormat="1" applyFont="1" applyFill="1" applyAlignment="1" applyProtection="1">
      <alignment horizontal="center"/>
      <protection locked="0"/>
    </xf>
    <xf numFmtId="49" fontId="4" fillId="0" borderId="0" xfId="3" applyNumberFormat="1" applyFont="1" applyAlignment="1" applyProtection="1">
      <alignment horizontal="left" wrapText="1" indent="2"/>
      <protection locked="0"/>
    </xf>
    <xf numFmtId="164" fontId="4" fillId="0" borderId="0" xfId="9" applyNumberFormat="1" applyFont="1" applyFill="1" applyAlignment="1" applyProtection="1">
      <alignment horizontal="center"/>
      <protection locked="0"/>
    </xf>
    <xf numFmtId="49" fontId="5" fillId="0" borderId="0" xfId="3" applyNumberFormat="1" applyFont="1" applyAlignment="1" applyProtection="1">
      <protection locked="0"/>
    </xf>
    <xf numFmtId="0" fontId="4" fillId="0" borderId="0" xfId="9" applyNumberFormat="1" applyFill="1" applyAlignment="1">
      <alignment horizontal="center"/>
    </xf>
    <xf numFmtId="0" fontId="3" fillId="0" borderId="0" xfId="1" applyNumberFormat="1" applyFill="1" applyAlignment="1">
      <alignment horizontal="center"/>
    </xf>
    <xf numFmtId="164" fontId="4" fillId="0" borderId="0" xfId="9" applyNumberFormat="1" applyFill="1" applyAlignment="1">
      <alignment horizontal="right"/>
    </xf>
    <xf numFmtId="164" fontId="4" fillId="0" borderId="0" xfId="13" applyNumberFormat="1" applyFont="1" applyFill="1" applyAlignment="1">
      <alignment horizontal="right"/>
    </xf>
    <xf numFmtId="164" fontId="4" fillId="0" borderId="0" xfId="3" applyNumberFormat="1" applyFont="1" applyFill="1" applyAlignment="1">
      <alignment horizontal="right"/>
    </xf>
    <xf numFmtId="3" fontId="4" fillId="0" borderId="0" xfId="9" applyNumberFormat="1" applyFill="1" applyAlignment="1">
      <alignment horizontal="right"/>
    </xf>
    <xf numFmtId="3" fontId="4" fillId="0" borderId="0" xfId="13" applyNumberFormat="1" applyFont="1" applyFill="1" applyAlignment="1">
      <alignment horizontal="right"/>
    </xf>
    <xf numFmtId="3" fontId="4" fillId="0" borderId="0" xfId="3" applyNumberFormat="1" applyFont="1" applyFill="1" applyAlignment="1">
      <alignment horizontal="right"/>
    </xf>
    <xf numFmtId="0" fontId="4" fillId="0" borderId="0" xfId="9" applyNumberFormat="1" applyFill="1" applyAlignment="1">
      <alignment horizontal="right"/>
    </xf>
    <xf numFmtId="0" fontId="4" fillId="0" borderId="0" xfId="3" applyNumberFormat="1" applyFill="1" applyAlignment="1">
      <alignment horizontal="right"/>
    </xf>
    <xf numFmtId="4" fontId="3" fillId="0" borderId="0" xfId="1" applyAlignment="1">
      <alignment horizontal="left" vertical="top" indent="1"/>
    </xf>
    <xf numFmtId="49" fontId="6" fillId="0" borderId="0" xfId="1" applyNumberFormat="1" applyFont="1" applyAlignment="1">
      <alignment horizontal="left" vertical="top" wrapText="1" indent="1"/>
    </xf>
    <xf numFmtId="4" fontId="4" fillId="0" borderId="0" xfId="1" applyFont="1" applyAlignment="1" applyProtection="1">
      <alignment horizontal="left" vertical="top" indent="1"/>
      <protection locked="0"/>
    </xf>
    <xf numFmtId="3" fontId="4" fillId="0" borderId="0" xfId="9" applyNumberFormat="1" applyFill="1" applyAlignment="1">
      <alignment vertical="top"/>
    </xf>
    <xf numFmtId="4" fontId="4" fillId="0" borderId="0" xfId="9" applyFill="1" applyAlignment="1">
      <alignment vertical="top"/>
    </xf>
    <xf numFmtId="4" fontId="3" fillId="0" borderId="0" xfId="1" applyFill="1" applyAlignment="1">
      <alignment horizontal="left" vertical="top" indent="1"/>
    </xf>
    <xf numFmtId="3" fontId="4" fillId="0" borderId="0" xfId="11" applyNumberFormat="1" applyFont="1" applyFill="1" applyAlignment="1" applyProtection="1">
      <alignment vertical="top"/>
      <protection locked="0"/>
    </xf>
    <xf numFmtId="0" fontId="3" fillId="0" borderId="0" xfId="1" applyNumberFormat="1" applyFill="1" applyAlignment="1">
      <alignment horizontal="left" vertical="top" indent="1"/>
    </xf>
    <xf numFmtId="49" fontId="4" fillId="0" borderId="0" xfId="3" applyNumberFormat="1" applyFont="1" applyAlignment="1" applyProtection="1">
      <alignment horizontal="left" vertical="top" wrapText="1" indent="1"/>
      <protection locked="0"/>
    </xf>
    <xf numFmtId="0" fontId="4" fillId="0" borderId="0" xfId="2" applyFont="1" applyAlignment="1">
      <alignment horizontal="left" vertical="top" wrapText="1" indent="2"/>
    </xf>
    <xf numFmtId="4" fontId="3" fillId="0" borderId="0" xfId="1" applyAlignment="1">
      <alignment horizontal="left" wrapText="1" indent="1"/>
    </xf>
    <xf numFmtId="49" fontId="6" fillId="0" borderId="0" xfId="1" applyNumberFormat="1" applyFont="1" applyAlignment="1">
      <alignment horizontal="left" wrapText="1" indent="1"/>
    </xf>
    <xf numFmtId="4" fontId="4" fillId="0" borderId="0" xfId="1" applyFont="1" applyAlignment="1" applyProtection="1">
      <alignment horizontal="left" wrapText="1" indent="1"/>
      <protection locked="0"/>
    </xf>
    <xf numFmtId="167" fontId="4" fillId="0" borderId="0" xfId="9" applyNumberFormat="1" applyFill="1" applyAlignment="1">
      <alignment vertical="center" wrapText="1"/>
    </xf>
    <xf numFmtId="4" fontId="4" fillId="0" borderId="0" xfId="9" applyFill="1" applyAlignment="1">
      <alignment horizontal="left" wrapText="1" indent="1"/>
    </xf>
    <xf numFmtId="167" fontId="4" fillId="0" borderId="0" xfId="14" applyNumberFormat="1" applyFont="1" applyFill="1" applyAlignment="1" applyProtection="1">
      <alignment horizontal="right" vertical="center" wrapText="1"/>
      <protection locked="0"/>
    </xf>
    <xf numFmtId="4" fontId="3" fillId="0" borderId="0" xfId="1" applyFill="1" applyAlignment="1">
      <alignment horizontal="left" wrapText="1" indent="1"/>
    </xf>
    <xf numFmtId="167" fontId="4" fillId="0" borderId="0" xfId="11" applyNumberFormat="1" applyFont="1" applyFill="1" applyAlignment="1" applyProtection="1">
      <alignment horizontal="right" vertical="center" wrapText="1"/>
      <protection locked="0"/>
    </xf>
    <xf numFmtId="167" fontId="3" fillId="0" borderId="0" xfId="11" applyNumberFormat="1" applyFill="1" applyAlignment="1">
      <alignment horizontal="right" vertical="center" wrapText="1"/>
    </xf>
    <xf numFmtId="49" fontId="4" fillId="0" borderId="0" xfId="3" applyNumberFormat="1" applyFont="1" applyAlignment="1" applyProtection="1">
      <alignment horizontal="left" wrapText="1" indent="1"/>
      <protection locked="0"/>
    </xf>
    <xf numFmtId="0" fontId="4" fillId="0" borderId="0" xfId="2" applyFont="1" applyAlignment="1">
      <alignment horizontal="left" wrapText="1" indent="2"/>
    </xf>
    <xf numFmtId="0" fontId="3" fillId="0" borderId="0" xfId="1" applyNumberFormat="1" applyFill="1" applyAlignment="1">
      <alignment horizontal="right"/>
    </xf>
    <xf numFmtId="164" fontId="3" fillId="0" borderId="0" xfId="1" applyNumberFormat="1" applyFill="1" applyAlignment="1">
      <alignment horizontal="right"/>
    </xf>
    <xf numFmtId="164" fontId="4" fillId="0" borderId="0" xfId="3" applyNumberFormat="1" applyFill="1" applyAlignment="1">
      <alignment horizontal="right"/>
    </xf>
    <xf numFmtId="4" fontId="4" fillId="0" borderId="0" xfId="9" applyNumberFormat="1" applyFont="1" applyFill="1" applyAlignment="1" applyProtection="1">
      <alignment horizontal="center"/>
      <protection locked="0"/>
    </xf>
    <xf numFmtId="164" fontId="4" fillId="0" borderId="0" xfId="13" applyNumberFormat="1" applyFont="1" applyFill="1" applyBorder="1" applyAlignment="1" applyProtection="1">
      <alignment horizontal="right"/>
      <protection locked="0"/>
    </xf>
    <xf numFmtId="164" fontId="4" fillId="0" borderId="0" xfId="13" applyNumberFormat="1" applyFont="1" applyFill="1" applyBorder="1" applyAlignment="1" applyProtection="1">
      <protection locked="0"/>
    </xf>
    <xf numFmtId="164" fontId="4" fillId="0" borderId="0" xfId="3" applyNumberFormat="1" applyFont="1" applyFill="1" applyBorder="1" applyAlignment="1" applyProtection="1">
      <protection locked="0"/>
    </xf>
    <xf numFmtId="4" fontId="10" fillId="0" borderId="0" xfId="1" applyFont="1" applyFill="1" applyAlignment="1" applyProtection="1">
      <alignment horizontal="center"/>
      <protection locked="0"/>
    </xf>
    <xf numFmtId="164" fontId="4" fillId="0" borderId="0" xfId="3" applyNumberFormat="1" applyFont="1" applyFill="1" applyBorder="1" applyAlignment="1" applyProtection="1">
      <alignment horizontal="right"/>
      <protection locked="0"/>
    </xf>
    <xf numFmtId="10" fontId="4" fillId="0" borderId="0" xfId="1" applyNumberFormat="1" applyFont="1" applyAlignment="1" applyProtection="1">
      <alignment horizontal="center"/>
      <protection locked="0"/>
    </xf>
    <xf numFmtId="164" fontId="4" fillId="0" borderId="0" xfId="8" applyNumberFormat="1" applyFont="1" applyFill="1" applyAlignment="1" applyProtection="1">
      <protection locked="0"/>
    </xf>
    <xf numFmtId="3" fontId="4" fillId="0" borderId="0" xfId="13" applyNumberFormat="1" applyFont="1" applyFill="1" applyBorder="1" applyAlignment="1" applyProtection="1">
      <alignment horizontal="right"/>
      <protection locked="0"/>
    </xf>
    <xf numFmtId="3" fontId="4" fillId="0" borderId="0" xfId="3" applyNumberFormat="1" applyFont="1" applyFill="1" applyBorder="1" applyAlignment="1" applyProtection="1">
      <alignment horizontal="right"/>
      <protection locked="0"/>
    </xf>
    <xf numFmtId="4" fontId="4" fillId="0" borderId="0" xfId="3" applyFont="1" applyFill="1" applyAlignment="1" applyProtection="1">
      <alignment horizontal="right"/>
      <protection locked="0"/>
    </xf>
    <xf numFmtId="10" fontId="4" fillId="0" borderId="0" xfId="15" applyNumberFormat="1" applyFont="1" applyFill="1" applyAlignment="1" applyProtection="1">
      <alignment horizontal="right"/>
      <protection locked="0"/>
    </xf>
    <xf numFmtId="164" fontId="4" fillId="0" borderId="0" xfId="11" applyNumberFormat="1" applyFont="1" applyFill="1" applyAlignment="1" applyProtection="1">
      <alignment horizontal="right"/>
      <protection locked="0"/>
    </xf>
    <xf numFmtId="164" fontId="4" fillId="0" borderId="0" xfId="1" applyNumberFormat="1" applyFont="1" applyAlignment="1" applyProtection="1">
      <alignment horizontal="center"/>
      <protection locked="0"/>
    </xf>
    <xf numFmtId="4" fontId="4" fillId="0" borderId="0" xfId="13" applyFont="1" applyFill="1" applyAlignment="1" applyProtection="1">
      <alignment horizontal="center"/>
      <protection locked="0"/>
    </xf>
    <xf numFmtId="4" fontId="5" fillId="0" borderId="0" xfId="1" applyFont="1" applyFill="1" applyAlignment="1" applyProtection="1">
      <alignment horizontal="right"/>
      <protection locked="0"/>
    </xf>
    <xf numFmtId="4" fontId="5" fillId="0" borderId="0" xfId="1" applyFont="1" applyFill="1" applyAlignment="1" applyProtection="1">
      <alignment horizontal="center"/>
      <protection locked="0"/>
    </xf>
    <xf numFmtId="4" fontId="5" fillId="0" borderId="0" xfId="3" applyFont="1" applyFill="1" applyAlignment="1" applyProtection="1">
      <alignment horizontal="center"/>
      <protection locked="0"/>
    </xf>
    <xf numFmtId="4" fontId="5" fillId="0" borderId="0" xfId="9" applyFont="1" applyFill="1" applyAlignment="1" applyProtection="1">
      <alignment horizontal="center"/>
      <protection locked="0"/>
    </xf>
    <xf numFmtId="49" fontId="5" fillId="0" borderId="0" xfId="3" applyNumberFormat="1" applyFont="1" applyAlignment="1" applyProtection="1">
      <alignment horizontal="left" wrapText="1"/>
      <protection locked="0"/>
    </xf>
    <xf numFmtId="49" fontId="5" fillId="0" borderId="0" xfId="3" applyNumberFormat="1" applyFont="1" applyAlignment="1" applyProtection="1">
      <alignment horizontal="left"/>
      <protection locked="0"/>
    </xf>
    <xf numFmtId="4" fontId="3" fillId="0" borderId="0" xfId="1" applyFont="1" applyAlignment="1">
      <alignment horizontal="left" vertical="top"/>
    </xf>
    <xf numFmtId="4" fontId="4" fillId="0" borderId="0" xfId="1" applyFont="1" applyAlignment="1">
      <alignment horizontal="left" indent="1"/>
    </xf>
    <xf numFmtId="3" fontId="4" fillId="0" borderId="0" xfId="13" applyNumberFormat="1" applyFont="1" applyAlignment="1" applyProtection="1">
      <protection locked="0"/>
    </xf>
    <xf numFmtId="4" fontId="4" fillId="0" borderId="0" xfId="34" applyFont="1" applyAlignment="1" applyProtection="1">
      <alignment horizontal="center"/>
      <protection locked="0"/>
    </xf>
    <xf numFmtId="4" fontId="4" fillId="0" borderId="0" xfId="34" applyFont="1" applyAlignment="1" applyProtection="1">
      <protection locked="0"/>
    </xf>
    <xf numFmtId="4" fontId="4" fillId="0" borderId="0" xfId="34" applyFont="1" applyFill="1" applyAlignment="1" applyProtection="1">
      <protection locked="0"/>
    </xf>
    <xf numFmtId="4" fontId="4" fillId="0" borderId="0" xfId="34" applyFont="1" applyAlignment="1" applyProtection="1">
      <alignment horizontal="right"/>
      <protection locked="0"/>
    </xf>
    <xf numFmtId="4" fontId="5" fillId="0" borderId="0" xfId="34" applyFont="1" applyAlignment="1" applyProtection="1">
      <protection locked="0"/>
    </xf>
    <xf numFmtId="3" fontId="4" fillId="0" borderId="0" xfId="34" applyNumberFormat="1" applyFont="1" applyAlignment="1" applyProtection="1">
      <alignment horizontal="right"/>
      <protection locked="0"/>
    </xf>
    <xf numFmtId="3" fontId="4" fillId="0" borderId="0" xfId="34" applyNumberFormat="1" applyFont="1" applyFill="1" applyBorder="1" applyAlignment="1" applyProtection="1">
      <alignment horizontal="right"/>
      <protection locked="0"/>
    </xf>
    <xf numFmtId="3" fontId="4" fillId="0" borderId="0" xfId="34" applyNumberFormat="1" applyFont="1" applyFill="1" applyBorder="1" applyAlignment="1" applyProtection="1">
      <alignment horizontal="center"/>
      <protection locked="0"/>
    </xf>
    <xf numFmtId="3" fontId="4" fillId="0" borderId="0" xfId="13" applyNumberFormat="1" applyFont="1" applyFill="1" applyBorder="1" applyAlignment="1" applyProtection="1">
      <protection locked="0"/>
    </xf>
    <xf numFmtId="3" fontId="4" fillId="0" borderId="0" xfId="34" applyNumberFormat="1" applyFont="1" applyAlignment="1" applyProtection="1">
      <protection locked="0"/>
    </xf>
    <xf numFmtId="3" fontId="4" fillId="0" borderId="0" xfId="13" applyNumberFormat="1" applyFont="1" applyBorder="1" applyAlignment="1" applyProtection="1">
      <protection locked="0"/>
    </xf>
    <xf numFmtId="3" fontId="4" fillId="0" borderId="0" xfId="34" applyNumberFormat="1" applyFont="1" applyBorder="1" applyAlignment="1" applyProtection="1">
      <protection locked="0"/>
    </xf>
    <xf numFmtId="4" fontId="4" fillId="0" borderId="0" xfId="34" applyFont="1" applyBorder="1" applyAlignment="1" applyProtection="1">
      <alignment horizontal="right"/>
      <protection locked="0"/>
    </xf>
    <xf numFmtId="4" fontId="4" fillId="0" borderId="0" xfId="34" applyFont="1" applyBorder="1" applyAlignment="1" applyProtection="1">
      <alignment horizontal="center"/>
      <protection locked="0"/>
    </xf>
    <xf numFmtId="3" fontId="4" fillId="0" borderId="0" xfId="34" applyNumberFormat="1" applyFont="1" applyBorder="1" applyAlignment="1" applyProtection="1">
      <alignment horizontal="right"/>
      <protection locked="0"/>
    </xf>
    <xf numFmtId="4" fontId="5" fillId="0" borderId="0" xfId="34" applyFont="1" applyBorder="1" applyAlignment="1" applyProtection="1">
      <protection locked="0"/>
    </xf>
    <xf numFmtId="168" fontId="4" fillId="0" borderId="0" xfId="1" applyNumberFormat="1" applyFont="1" applyAlignment="1" applyProtection="1">
      <alignment horizontal="right"/>
      <protection locked="0"/>
    </xf>
    <xf numFmtId="168" fontId="4" fillId="0" borderId="0" xfId="34" applyNumberFormat="1" applyFont="1" applyFill="1" applyBorder="1" applyAlignment="1" applyProtection="1">
      <alignment horizontal="right"/>
      <protection locked="0"/>
    </xf>
    <xf numFmtId="168" fontId="4" fillId="0" borderId="0" xfId="34" applyNumberFormat="1" applyFont="1" applyBorder="1" applyAlignment="1" applyProtection="1">
      <alignment horizontal="center"/>
      <protection locked="0"/>
    </xf>
    <xf numFmtId="168" fontId="4" fillId="0" borderId="0" xfId="13" applyNumberFormat="1" applyFont="1" applyBorder="1" applyAlignment="1" applyProtection="1">
      <protection locked="0"/>
    </xf>
    <xf numFmtId="168" fontId="4" fillId="0" borderId="0" xfId="34" applyNumberFormat="1" applyFont="1" applyAlignment="1" applyProtection="1">
      <protection locked="0"/>
    </xf>
    <xf numFmtId="168" fontId="4" fillId="0" borderId="0" xfId="13" applyNumberFormat="1" applyFont="1" applyAlignment="1" applyProtection="1">
      <protection locked="0"/>
    </xf>
    <xf numFmtId="9" fontId="4" fillId="0" borderId="0" xfId="34" applyNumberFormat="1" applyFont="1" applyBorder="1" applyAlignment="1" applyProtection="1">
      <alignment horizontal="right"/>
      <protection locked="0"/>
    </xf>
    <xf numFmtId="4" fontId="10" fillId="0" borderId="0" xfId="34" applyFont="1" applyBorder="1" applyAlignment="1" applyProtection="1">
      <protection locked="0"/>
    </xf>
    <xf numFmtId="9" fontId="4" fillId="0" borderId="0" xfId="7" applyNumberFormat="1" applyFont="1" applyBorder="1" applyAlignment="1" applyProtection="1">
      <protection locked="0"/>
    </xf>
    <xf numFmtId="4" fontId="10" fillId="0" borderId="0" xfId="34" applyFont="1" applyAlignment="1" applyProtection="1">
      <protection locked="0"/>
    </xf>
    <xf numFmtId="9" fontId="4" fillId="0" borderId="0" xfId="7" applyNumberFormat="1" applyFont="1" applyFill="1" applyAlignment="1" applyProtection="1">
      <protection locked="0"/>
    </xf>
    <xf numFmtId="9" fontId="4" fillId="0" borderId="0" xfId="7" applyNumberFormat="1" applyFont="1" applyAlignment="1" applyProtection="1">
      <protection locked="0"/>
    </xf>
    <xf numFmtId="4" fontId="5" fillId="0" borderId="0" xfId="1" applyFont="1" applyAlignment="1">
      <alignment horizontal="left"/>
    </xf>
    <xf numFmtId="4" fontId="4" fillId="0" borderId="0" xfId="1" applyFont="1" applyAlignment="1">
      <alignment horizontal="left" vertical="top"/>
    </xf>
    <xf numFmtId="0" fontId="3" fillId="0" borderId="0" xfId="2" applyAlignment="1">
      <alignment vertical="top"/>
    </xf>
    <xf numFmtId="0" fontId="3" fillId="0" borderId="0" xfId="2" applyNumberFormat="1" applyAlignment="1">
      <alignment vertical="top"/>
    </xf>
    <xf numFmtId="0" fontId="4" fillId="0" borderId="0" xfId="1" applyNumberFormat="1" applyFont="1" applyAlignment="1">
      <alignment horizontal="center"/>
    </xf>
    <xf numFmtId="0" fontId="4" fillId="0" borderId="0" xfId="1" applyNumberFormat="1" applyFont="1" applyAlignment="1">
      <alignment horizontal="right"/>
    </xf>
    <xf numFmtId="4" fontId="4" fillId="0" borderId="0" xfId="1" applyFont="1" applyAlignment="1">
      <alignment horizontal="right"/>
    </xf>
    <xf numFmtId="4" fontId="4" fillId="0" borderId="0" xfId="1" applyFont="1" applyAlignment="1">
      <alignment horizontal="left" wrapText="1"/>
    </xf>
    <xf numFmtId="4" fontId="4" fillId="0" borderId="0" xfId="1" applyFont="1" applyAlignment="1">
      <alignment horizontal="left"/>
    </xf>
    <xf numFmtId="4" fontId="4" fillId="0" borderId="0" xfId="1" applyFont="1" applyProtection="1">
      <protection locked="0"/>
    </xf>
    <xf numFmtId="4" fontId="4" fillId="0" borderId="0" xfId="1" applyNumberFormat="1" applyFont="1" applyProtection="1">
      <protection locked="0"/>
    </xf>
    <xf numFmtId="0" fontId="4" fillId="0" borderId="0" xfId="1" applyNumberFormat="1" applyFont="1" applyBorder="1" applyAlignment="1" applyProtection="1">
      <alignment horizontal="center"/>
      <protection locked="0"/>
    </xf>
    <xf numFmtId="4" fontId="4" fillId="0" borderId="0" xfId="1" applyNumberFormat="1" applyFont="1" applyBorder="1" applyAlignment="1" applyProtection="1">
      <alignment horizontal="right"/>
      <protection locked="0"/>
    </xf>
    <xf numFmtId="49" fontId="4" fillId="0" borderId="0" xfId="1" applyNumberFormat="1" applyFont="1" applyBorder="1" applyAlignment="1" applyProtection="1">
      <alignment horizontal="left" wrapText="1"/>
      <protection locked="0"/>
    </xf>
    <xf numFmtId="0" fontId="3" fillId="0" borderId="0" xfId="2"/>
    <xf numFmtId="0" fontId="3" fillId="0" borderId="0" xfId="2" applyAlignment="1">
      <alignment wrapText="1"/>
    </xf>
    <xf numFmtId="164" fontId="4" fillId="0" borderId="0" xfId="13" applyNumberFormat="1" applyFont="1" applyAlignment="1" applyProtection="1">
      <alignment horizontal="right"/>
      <protection locked="0"/>
    </xf>
    <xf numFmtId="4" fontId="4" fillId="0" borderId="0" xfId="13" applyFont="1" applyAlignment="1" applyProtection="1">
      <alignment horizontal="center"/>
      <protection locked="0"/>
    </xf>
    <xf numFmtId="3" fontId="4" fillId="0" borderId="0" xfId="13" applyNumberFormat="1" applyFont="1" applyAlignment="1" applyProtection="1">
      <alignment horizontal="right"/>
      <protection locked="0"/>
    </xf>
    <xf numFmtId="3" fontId="4" fillId="0" borderId="0" xfId="13" applyNumberFormat="1" applyFont="1" applyAlignment="1" applyProtection="1">
      <alignment horizontal="center"/>
      <protection locked="0"/>
    </xf>
    <xf numFmtId="1" fontId="4" fillId="0" borderId="0" xfId="1" applyNumberFormat="1" applyFont="1" applyAlignment="1" applyProtection="1">
      <alignment horizontal="center"/>
      <protection locked="0"/>
    </xf>
    <xf numFmtId="0" fontId="4" fillId="0" borderId="0" xfId="39" applyNumberFormat="1" applyFont="1" applyAlignment="1" applyProtection="1">
      <protection locked="0"/>
    </xf>
    <xf numFmtId="37" fontId="4" fillId="0" borderId="0" xfId="39" applyNumberFormat="1" applyFont="1" applyAlignment="1" applyProtection="1">
      <protection locked="0"/>
    </xf>
    <xf numFmtId="3" fontId="4" fillId="0" borderId="0" xfId="39" applyNumberFormat="1" applyFont="1" applyAlignment="1" applyProtection="1">
      <protection locked="0"/>
    </xf>
    <xf numFmtId="4" fontId="5" fillId="0" borderId="0" xfId="39" applyFont="1" applyAlignment="1" applyProtection="1">
      <alignment horizontal="left" wrapText="1"/>
      <protection locked="0"/>
    </xf>
    <xf numFmtId="4" fontId="5" fillId="0" borderId="0" xfId="39" applyFont="1" applyAlignment="1" applyProtection="1">
      <alignment horizontal="left"/>
      <protection locked="0"/>
    </xf>
    <xf numFmtId="49" fontId="4" fillId="0" borderId="0" xfId="39" applyNumberFormat="1" applyFont="1" applyAlignment="1" applyProtection="1">
      <alignment horizontal="left" wrapText="1"/>
      <protection locked="0"/>
    </xf>
    <xf numFmtId="49" fontId="4" fillId="0" borderId="0" xfId="39" applyNumberFormat="1" applyFont="1" applyAlignment="1" applyProtection="1">
      <alignment horizontal="left" indent="2"/>
      <protection locked="0"/>
    </xf>
    <xf numFmtId="41" fontId="4" fillId="0" borderId="0" xfId="1" applyNumberFormat="1" applyFont="1" applyAlignment="1">
      <alignment horizontal="center"/>
    </xf>
    <xf numFmtId="49" fontId="4" fillId="0" borderId="0" xfId="39" applyNumberFormat="1" applyFont="1" applyAlignment="1" applyProtection="1">
      <alignment horizontal="left" indent="1"/>
      <protection locked="0"/>
    </xf>
    <xf numFmtId="49" fontId="5" fillId="0" borderId="0" xfId="39" applyNumberFormat="1" applyFont="1" applyAlignment="1" applyProtection="1">
      <alignment horizontal="left" wrapText="1"/>
      <protection locked="0"/>
    </xf>
    <xf numFmtId="49" fontId="5" fillId="0" borderId="0" xfId="39" applyNumberFormat="1" applyFont="1" applyAlignment="1" applyProtection="1">
      <alignment horizontal="left"/>
      <protection locked="0"/>
    </xf>
    <xf numFmtId="49" fontId="6" fillId="0" borderId="0" xfId="39" applyNumberFormat="1" applyFont="1" applyAlignment="1">
      <alignment horizontal="left" wrapText="1"/>
    </xf>
    <xf numFmtId="49" fontId="5" fillId="0" borderId="0" xfId="39" applyNumberFormat="1" applyFont="1" applyFill="1" applyAlignment="1">
      <alignment horizontal="left"/>
    </xf>
    <xf numFmtId="4" fontId="3" fillId="0" borderId="0" xfId="2" applyNumberFormat="1" applyAlignment="1">
      <alignment horizontal="left" wrapText="1" indent="1"/>
    </xf>
    <xf numFmtId="4" fontId="3" fillId="0" borderId="0" xfId="1" applyAlignment="1">
      <alignment horizontal="left" vertical="top" wrapText="1" indent="1"/>
    </xf>
    <xf numFmtId="4" fontId="3" fillId="0" borderId="0" xfId="1" applyNumberFormat="1"/>
    <xf numFmtId="4" fontId="3" fillId="0" borderId="0" xfId="1" applyFont="1" applyAlignment="1">
      <alignment horizontal="left" vertical="top" wrapText="1" indent="1"/>
    </xf>
    <xf numFmtId="3" fontId="6" fillId="0" borderId="0" xfId="1" applyNumberFormat="1" applyFont="1" applyAlignment="1">
      <alignment horizontal="center"/>
    </xf>
    <xf numFmtId="3" fontId="4" fillId="0" borderId="0" xfId="1" applyNumberFormat="1" applyFont="1" applyAlignment="1">
      <alignment horizontal="right"/>
    </xf>
    <xf numFmtId="3" fontId="5" fillId="0" borderId="0" xfId="1" applyNumberFormat="1" applyFont="1" applyAlignment="1" applyProtection="1">
      <alignment horizontal="right"/>
      <protection locked="0"/>
    </xf>
    <xf numFmtId="4" fontId="4" fillId="0" borderId="0" xfId="1" applyFont="1" applyAlignment="1">
      <alignment horizontal="center"/>
    </xf>
    <xf numFmtId="4" fontId="6" fillId="0" borderId="0" xfId="1" applyFont="1" applyAlignment="1">
      <alignment horizontal="right"/>
    </xf>
    <xf numFmtId="3" fontId="6" fillId="0" borderId="0" xfId="1" applyNumberFormat="1" applyFont="1" applyAlignment="1">
      <alignment horizontal="right"/>
    </xf>
    <xf numFmtId="49" fontId="4" fillId="0" borderId="0" xfId="1" applyNumberFormat="1" applyFont="1" applyAlignment="1" applyProtection="1">
      <alignment horizontal="left"/>
      <protection locked="0"/>
    </xf>
    <xf numFmtId="0" fontId="12" fillId="0" borderId="0" xfId="1" applyNumberFormat="1" applyFont="1" applyAlignment="1">
      <alignment horizontal="left" wrapText="1"/>
    </xf>
    <xf numFmtId="49" fontId="5" fillId="0" borderId="0" xfId="1" applyNumberFormat="1" applyFont="1" applyBorder="1" applyAlignment="1" applyProtection="1">
      <alignment horizontal="left"/>
      <protection locked="0"/>
    </xf>
    <xf numFmtId="4" fontId="4" fillId="0" borderId="0" xfId="1" applyFont="1" applyAlignment="1">
      <alignment horizontal="left" vertical="top" indent="1"/>
    </xf>
    <xf numFmtId="4" fontId="3" fillId="0" borderId="0" xfId="1" applyAlignment="1">
      <alignment horizontal="left" indent="1"/>
    </xf>
    <xf numFmtId="3" fontId="4" fillId="0" borderId="0" xfId="1" applyNumberFormat="1" applyFont="1" applyBorder="1" applyAlignment="1" applyProtection="1">
      <protection locked="0"/>
    </xf>
    <xf numFmtId="3" fontId="3" fillId="0" borderId="0" xfId="1" applyNumberFormat="1" applyAlignment="1">
      <alignment horizontal="right"/>
    </xf>
    <xf numFmtId="0" fontId="4" fillId="0" borderId="0" xfId="40" applyNumberFormat="1" applyFill="1" applyAlignment="1">
      <alignment horizontal="right"/>
    </xf>
    <xf numFmtId="0" fontId="4" fillId="0" borderId="0" xfId="41" applyAlignment="1">
      <alignment horizontal="right"/>
    </xf>
    <xf numFmtId="0" fontId="4" fillId="0" borderId="0" xfId="40" applyNumberFormat="1" applyFont="1" applyFill="1" applyAlignment="1">
      <alignment horizontal="right"/>
    </xf>
    <xf numFmtId="0" fontId="4" fillId="0" borderId="0" xfId="13" applyNumberFormat="1" applyFill="1" applyAlignment="1">
      <alignment horizontal="right"/>
    </xf>
    <xf numFmtId="0" fontId="4" fillId="0" borderId="0" xfId="41" applyFill="1" applyAlignment="1">
      <alignment horizontal="right"/>
    </xf>
    <xf numFmtId="3" fontId="4" fillId="0" borderId="0" xfId="40" applyNumberFormat="1" applyAlignment="1">
      <alignment horizontal="right"/>
    </xf>
    <xf numFmtId="37" fontId="4" fillId="0" borderId="0" xfId="40" applyNumberFormat="1" applyAlignment="1">
      <alignment horizontal="right"/>
    </xf>
    <xf numFmtId="49" fontId="5" fillId="0" borderId="0" xfId="1" applyNumberFormat="1" applyFont="1" applyAlignment="1">
      <alignment horizontal="left"/>
    </xf>
    <xf numFmtId="168" fontId="3" fillId="0" borderId="0" xfId="1" applyNumberFormat="1" applyAlignment="1">
      <alignment horizontal="right"/>
    </xf>
    <xf numFmtId="168" fontId="4" fillId="0" borderId="0" xfId="13" applyNumberFormat="1" applyAlignment="1">
      <alignment horizontal="right"/>
    </xf>
    <xf numFmtId="168" fontId="4" fillId="0" borderId="0" xfId="40" applyNumberFormat="1" applyFill="1" applyAlignment="1">
      <alignment horizontal="right"/>
    </xf>
    <xf numFmtId="168" fontId="4" fillId="0" borderId="0" xfId="13" applyNumberFormat="1" applyFill="1" applyAlignment="1">
      <alignment horizontal="right"/>
    </xf>
    <xf numFmtId="164" fontId="3" fillId="0" borderId="0" xfId="1" applyNumberFormat="1" applyAlignment="1">
      <alignment horizontal="right"/>
    </xf>
    <xf numFmtId="164" fontId="4" fillId="0" borderId="0" xfId="13" applyNumberFormat="1" applyAlignment="1">
      <alignment horizontal="right"/>
    </xf>
    <xf numFmtId="164" fontId="4" fillId="0" borderId="0" xfId="40" applyNumberFormat="1" applyFill="1" applyAlignment="1">
      <alignment horizontal="right"/>
    </xf>
    <xf numFmtId="164" fontId="4" fillId="0" borderId="0" xfId="13" applyNumberFormat="1" applyFill="1" applyAlignment="1">
      <alignment horizontal="right"/>
    </xf>
    <xf numFmtId="37" fontId="3" fillId="0" borderId="0" xfId="1" applyNumberFormat="1" applyAlignment="1">
      <alignment horizontal="right"/>
    </xf>
    <xf numFmtId="37" fontId="4" fillId="0" borderId="0" xfId="13" applyNumberFormat="1" applyAlignment="1">
      <alignment horizontal="right"/>
    </xf>
    <xf numFmtId="37" fontId="4" fillId="0" borderId="0" xfId="40" applyNumberFormat="1" applyFill="1" applyAlignment="1">
      <alignment horizontal="right"/>
    </xf>
    <xf numFmtId="49" fontId="4" fillId="0" borderId="0" xfId="10" applyNumberFormat="1" applyFont="1" applyAlignment="1" applyProtection="1">
      <alignment horizontal="left" wrapText="1"/>
      <protection locked="0"/>
    </xf>
    <xf numFmtId="49" fontId="4" fillId="0" borderId="0" xfId="10" applyNumberFormat="1" applyFont="1" applyAlignment="1" applyProtection="1">
      <alignment horizontal="left" indent="1"/>
      <protection locked="0"/>
    </xf>
    <xf numFmtId="0" fontId="4" fillId="0" borderId="0" xfId="13" applyNumberFormat="1" applyAlignment="1">
      <alignment horizontal="right"/>
    </xf>
    <xf numFmtId="0" fontId="4" fillId="0" borderId="0" xfId="40" applyNumberFormat="1" applyAlignment="1">
      <alignment horizontal="right"/>
    </xf>
    <xf numFmtId="38" fontId="4" fillId="0" borderId="0" xfId="1" applyNumberFormat="1" applyFont="1" applyAlignment="1" applyProtection="1">
      <alignment horizontal="left" wrapText="1"/>
      <protection locked="0"/>
    </xf>
    <xf numFmtId="38" fontId="4" fillId="0" borderId="0" xfId="10" applyNumberFormat="1" applyFont="1" applyAlignment="1" applyProtection="1">
      <alignment horizontal="left" wrapText="1"/>
      <protection locked="0"/>
    </xf>
    <xf numFmtId="167" fontId="3" fillId="0" borderId="0" xfId="1" applyNumberFormat="1" applyAlignment="1">
      <alignment horizontal="right"/>
    </xf>
    <xf numFmtId="167" fontId="3" fillId="0" borderId="0" xfId="11" applyNumberFormat="1" applyAlignment="1">
      <alignment horizontal="right"/>
    </xf>
    <xf numFmtId="167" fontId="4" fillId="0" borderId="0" xfId="11" applyNumberFormat="1" applyFont="1" applyAlignment="1">
      <alignment horizontal="right"/>
    </xf>
    <xf numFmtId="167" fontId="4" fillId="0" borderId="0" xfId="11" applyNumberFormat="1" applyFont="1" applyFill="1" applyAlignment="1">
      <alignment horizontal="right"/>
    </xf>
    <xf numFmtId="8" fontId="3" fillId="0" borderId="0" xfId="1" applyNumberFormat="1" applyAlignment="1">
      <alignment horizontal="right"/>
    </xf>
    <xf numFmtId="49" fontId="4" fillId="0" borderId="0" xfId="13" applyNumberFormat="1" applyFont="1" applyAlignment="1" applyProtection="1">
      <alignment horizontal="left" indent="3"/>
      <protection locked="0"/>
    </xf>
    <xf numFmtId="49" fontId="4" fillId="0" borderId="0" xfId="13" applyNumberFormat="1" applyFont="1" applyAlignment="1" applyProtection="1">
      <alignment horizontal="left" indent="2"/>
      <protection locked="0"/>
    </xf>
    <xf numFmtId="0" fontId="4" fillId="0" borderId="0" xfId="41" applyNumberFormat="1" applyAlignment="1">
      <alignment horizontal="right"/>
    </xf>
    <xf numFmtId="167" fontId="4" fillId="0" borderId="0" xfId="40" applyNumberFormat="1" applyAlignment="1">
      <alignment horizontal="right"/>
    </xf>
    <xf numFmtId="168" fontId="4" fillId="0" borderId="0" xfId="13" applyNumberFormat="1" applyFont="1" applyFill="1" applyAlignment="1">
      <alignment horizontal="right"/>
    </xf>
    <xf numFmtId="0" fontId="4" fillId="0" borderId="0" xfId="10" applyNumberFormat="1" applyAlignment="1">
      <alignment horizontal="right"/>
    </xf>
    <xf numFmtId="0" fontId="3" fillId="0" borderId="0" xfId="2" applyAlignment="1">
      <alignment horizontal="right"/>
    </xf>
    <xf numFmtId="3" fontId="4" fillId="0" borderId="0" xfId="13" applyNumberFormat="1" applyAlignment="1">
      <alignment horizontal="right"/>
    </xf>
    <xf numFmtId="3" fontId="4" fillId="0" borderId="0" xfId="40" applyNumberFormat="1" applyFill="1" applyAlignment="1">
      <alignment horizontal="right"/>
    </xf>
    <xf numFmtId="49" fontId="4" fillId="0" borderId="0" xfId="1" applyNumberFormat="1" applyFont="1" applyAlignment="1">
      <alignment horizontal="left" indent="1"/>
    </xf>
    <xf numFmtId="169" fontId="4" fillId="0" borderId="0" xfId="1" applyNumberFormat="1" applyFont="1" applyAlignment="1" applyProtection="1">
      <alignment horizontal="left" wrapText="1"/>
      <protection locked="0"/>
    </xf>
    <xf numFmtId="169" fontId="4" fillId="0" borderId="0" xfId="10" applyNumberFormat="1" applyFont="1" applyAlignment="1" applyProtection="1">
      <alignment horizontal="left" wrapText="1"/>
      <protection locked="0"/>
    </xf>
    <xf numFmtId="4" fontId="3" fillId="0" borderId="0" xfId="1" applyAlignment="1" applyProtection="1">
      <alignment horizontal="right"/>
      <protection locked="0"/>
    </xf>
    <xf numFmtId="4" fontId="3" fillId="0" borderId="0" xfId="1" applyNumberFormat="1" applyAlignment="1">
      <alignment horizontal="right"/>
    </xf>
    <xf numFmtId="4" fontId="3" fillId="0" borderId="0" xfId="1" applyNumberFormat="1" applyAlignment="1">
      <alignment horizontal="left"/>
    </xf>
    <xf numFmtId="3" fontId="4" fillId="0" borderId="0" xfId="34" applyNumberFormat="1" applyFont="1" applyAlignment="1" applyProtection="1">
      <alignment horizontal="center"/>
      <protection locked="0"/>
    </xf>
    <xf numFmtId="6" fontId="4" fillId="0" borderId="0" xfId="34" applyNumberFormat="1" applyFont="1" applyAlignment="1" applyProtection="1">
      <alignment horizontal="center"/>
      <protection locked="0"/>
    </xf>
    <xf numFmtId="170" fontId="4" fillId="0" borderId="0" xfId="8" applyNumberFormat="1" applyFont="1" applyAlignment="1" applyProtection="1">
      <alignment horizontal="right"/>
      <protection locked="0"/>
    </xf>
    <xf numFmtId="170" fontId="4" fillId="0" borderId="0" xfId="8" applyNumberFormat="1" applyFont="1" applyAlignment="1" applyProtection="1">
      <alignment horizontal="center"/>
      <protection locked="0"/>
    </xf>
    <xf numFmtId="3" fontId="4" fillId="0" borderId="0" xfId="45" applyNumberFormat="1" applyFont="1" applyAlignment="1" applyProtection="1">
      <alignment horizontal="right"/>
      <protection locked="0"/>
    </xf>
    <xf numFmtId="167" fontId="4" fillId="0" borderId="0" xfId="11" applyNumberFormat="1" applyFont="1" applyAlignment="1" applyProtection="1">
      <alignment horizontal="center"/>
      <protection locked="0"/>
    </xf>
    <xf numFmtId="6" fontId="4" fillId="0" borderId="0" xfId="13" applyNumberFormat="1" applyFont="1" applyAlignment="1" applyProtection="1">
      <alignment horizontal="right"/>
      <protection locked="0"/>
    </xf>
    <xf numFmtId="164" fontId="4" fillId="0" borderId="0" xfId="39" applyNumberFormat="1" applyFont="1" applyAlignment="1" applyProtection="1">
      <alignment horizontal="right"/>
      <protection locked="0"/>
    </xf>
    <xf numFmtId="3" fontId="4" fillId="0" borderId="0" xfId="39" applyNumberFormat="1" applyFont="1" applyAlignment="1" applyProtection="1">
      <alignment horizontal="right"/>
      <protection locked="0"/>
    </xf>
    <xf numFmtId="4" fontId="5" fillId="0" borderId="0" xfId="3" applyFont="1" applyAlignment="1" applyProtection="1">
      <alignment horizontal="center"/>
      <protection locked="0"/>
    </xf>
    <xf numFmtId="4" fontId="4" fillId="0" borderId="0" xfId="3" applyFont="1" applyAlignment="1" applyProtection="1">
      <alignment horizontal="right"/>
      <protection locked="0"/>
    </xf>
    <xf numFmtId="4" fontId="5" fillId="0" borderId="0" xfId="3" applyFont="1" applyAlignment="1" applyProtection="1">
      <alignment horizontal="right"/>
      <protection locked="0"/>
    </xf>
    <xf numFmtId="4" fontId="5" fillId="0" borderId="0" xfId="13" applyFont="1" applyAlignment="1" applyProtection="1">
      <alignment horizontal="right"/>
      <protection locked="0"/>
    </xf>
    <xf numFmtId="1" fontId="4" fillId="0" borderId="0" xfId="1" applyNumberFormat="1" applyFont="1" applyAlignment="1" applyProtection="1">
      <alignment horizontal="right"/>
      <protection locked="0"/>
    </xf>
    <xf numFmtId="1" fontId="4" fillId="0" borderId="0" xfId="3" applyNumberFormat="1" applyFont="1" applyAlignment="1" applyProtection="1">
      <alignment horizontal="right"/>
      <protection locked="0"/>
    </xf>
    <xf numFmtId="1" fontId="4" fillId="0" borderId="0" xfId="13" applyNumberFormat="1" applyFont="1" applyAlignment="1" applyProtection="1">
      <alignment horizontal="right"/>
      <protection locked="0"/>
    </xf>
    <xf numFmtId="4" fontId="4" fillId="0" borderId="0" xfId="13" applyFont="1" applyAlignment="1" applyProtection="1">
      <alignment horizontal="right"/>
      <protection locked="0"/>
    </xf>
    <xf numFmtId="4" fontId="4" fillId="0" borderId="0" xfId="1" applyFont="1"/>
    <xf numFmtId="3" fontId="13" fillId="0" borderId="0" xfId="2" applyNumberFormat="1" applyFont="1"/>
    <xf numFmtId="3" fontId="4" fillId="0" borderId="0" xfId="1" applyNumberFormat="1" applyFont="1" applyBorder="1" applyAlignment="1" applyProtection="1">
      <alignment horizontal="right"/>
      <protection locked="0"/>
    </xf>
    <xf numFmtId="171" fontId="4" fillId="0" borderId="0" xfId="46" applyNumberFormat="1" applyFont="1" applyFill="1" applyAlignment="1" applyProtection="1">
      <alignment horizontal="right"/>
      <protection locked="0"/>
    </xf>
    <xf numFmtId="172" fontId="4" fillId="0" borderId="0" xfId="1" applyNumberFormat="1" applyFont="1" applyAlignment="1" applyProtection="1">
      <alignment horizontal="right"/>
      <protection locked="0"/>
    </xf>
    <xf numFmtId="4" fontId="10" fillId="0" borderId="0" xfId="3" applyFont="1" applyFill="1" applyAlignment="1" applyProtection="1">
      <alignment horizontal="left"/>
      <protection locked="0"/>
    </xf>
    <xf numFmtId="9" fontId="4" fillId="0" borderId="0" xfId="15" applyFont="1" applyAlignment="1" applyProtection="1">
      <alignment horizontal="center"/>
      <protection locked="0"/>
    </xf>
    <xf numFmtId="9" fontId="4" fillId="0" borderId="0" xfId="46" applyFont="1" applyFill="1" applyAlignment="1" applyProtection="1">
      <alignment horizontal="center"/>
      <protection locked="0"/>
    </xf>
    <xf numFmtId="172" fontId="4" fillId="0" borderId="0" xfId="15" applyNumberFormat="1" applyFont="1" applyAlignment="1" applyProtection="1">
      <alignment horizontal="right"/>
      <protection locked="0"/>
    </xf>
    <xf numFmtId="9" fontId="4" fillId="0" borderId="0" xfId="15" applyFont="1" applyAlignment="1" applyProtection="1">
      <alignment horizontal="left" wrapText="1"/>
      <protection locked="0"/>
    </xf>
    <xf numFmtId="3" fontId="4" fillId="0" borderId="0" xfId="1" applyNumberFormat="1" applyFont="1" applyFill="1" applyAlignment="1" applyProtection="1">
      <protection locked="0"/>
    </xf>
    <xf numFmtId="164" fontId="4" fillId="0" borderId="0" xfId="3" quotePrefix="1" applyNumberFormat="1" applyFont="1" applyFill="1" applyAlignment="1" applyProtection="1">
      <alignment horizontal="right"/>
      <protection locked="0"/>
    </xf>
    <xf numFmtId="3" fontId="5" fillId="0" borderId="0" xfId="3" applyNumberFormat="1" applyFont="1" applyFill="1" applyAlignment="1" applyProtection="1">
      <alignment horizontal="right"/>
      <protection locked="0"/>
    </xf>
    <xf numFmtId="3" fontId="4" fillId="0" borderId="0" xfId="1" applyNumberFormat="1" applyFont="1" applyFill="1" applyBorder="1" applyAlignment="1" applyProtection="1">
      <protection locked="0"/>
    </xf>
    <xf numFmtId="164" fontId="4" fillId="0" borderId="0" xfId="3" applyNumberFormat="1" applyFont="1" applyAlignment="1" applyProtection="1">
      <alignment horizontal="right"/>
      <protection locked="0"/>
    </xf>
    <xf numFmtId="164" fontId="4" fillId="0" borderId="0" xfId="57" applyNumberFormat="1" applyFont="1" applyAlignment="1" applyProtection="1">
      <alignment horizontal="right"/>
      <protection locked="0"/>
    </xf>
    <xf numFmtId="0" fontId="4" fillId="0" borderId="0" xfId="41" applyFont="1" applyAlignment="1">
      <alignment horizontal="left" indent="1"/>
    </xf>
    <xf numFmtId="0" fontId="5" fillId="0" borderId="0" xfId="41" applyFont="1" applyAlignment="1"/>
    <xf numFmtId="3" fontId="4" fillId="0" borderId="0" xfId="58" applyNumberFormat="1" applyFont="1" applyAlignment="1" applyProtection="1">
      <protection locked="0"/>
    </xf>
    <xf numFmtId="4" fontId="4" fillId="0" borderId="0" xfId="58" applyFont="1" applyAlignment="1" applyProtection="1">
      <protection locked="0"/>
    </xf>
    <xf numFmtId="4" fontId="5" fillId="0" borderId="0" xfId="58" applyFont="1" applyAlignment="1" applyProtection="1">
      <protection locked="0"/>
    </xf>
    <xf numFmtId="3" fontId="5" fillId="0" borderId="0" xfId="58" applyNumberFormat="1" applyFont="1" applyAlignment="1" applyProtection="1">
      <protection locked="0"/>
    </xf>
    <xf numFmtId="49" fontId="5" fillId="0" borderId="0" xfId="1" applyNumberFormat="1" applyFont="1" applyAlignment="1" applyProtection="1">
      <protection locked="0"/>
    </xf>
    <xf numFmtId="49" fontId="4" fillId="0" borderId="0" xfId="10" applyNumberFormat="1" applyFont="1" applyAlignment="1" applyProtection="1">
      <alignment horizontal="left" indent="2"/>
      <protection locked="0"/>
    </xf>
    <xf numFmtId="3" fontId="4" fillId="0" borderId="0" xfId="10" applyNumberFormat="1" applyFont="1" applyAlignment="1" applyProtection="1">
      <alignment horizontal="left" wrapText="1"/>
      <protection locked="0"/>
    </xf>
    <xf numFmtId="3" fontId="4" fillId="0" borderId="0" xfId="10" applyNumberFormat="1" applyFont="1" applyAlignment="1" applyProtection="1">
      <alignment horizontal="left" indent="2"/>
      <protection locked="0"/>
    </xf>
    <xf numFmtId="4" fontId="4" fillId="0" borderId="0" xfId="40" applyFont="1" applyAlignment="1" applyProtection="1">
      <protection locked="0"/>
    </xf>
    <xf numFmtId="4" fontId="5" fillId="0" borderId="0" xfId="40" applyFont="1" applyAlignment="1" applyProtection="1">
      <protection locked="0"/>
    </xf>
    <xf numFmtId="49" fontId="5" fillId="0" borderId="0" xfId="10" applyNumberFormat="1" applyFont="1" applyAlignment="1" applyProtection="1">
      <alignment horizontal="left" wrapText="1"/>
      <protection locked="0"/>
    </xf>
    <xf numFmtId="49" fontId="5" fillId="0" borderId="0" xfId="10" applyNumberFormat="1" applyFont="1" applyAlignment="1" applyProtection="1">
      <alignment horizontal="left"/>
      <protection locked="0"/>
    </xf>
    <xf numFmtId="4" fontId="5" fillId="0" borderId="0" xfId="10" applyFont="1" applyAlignment="1" applyProtection="1">
      <protection locked="0"/>
    </xf>
    <xf numFmtId="0" fontId="6" fillId="0" borderId="0" xfId="1" applyNumberFormat="1" applyFont="1"/>
    <xf numFmtId="3" fontId="4" fillId="0" borderId="0" xfId="10" applyNumberFormat="1" applyFont="1" applyAlignment="1" applyProtection="1">
      <alignment horizontal="right"/>
      <protection locked="0"/>
    </xf>
    <xf numFmtId="4" fontId="4" fillId="0" borderId="0" xfId="10" applyFont="1" applyAlignment="1" applyProtection="1">
      <alignment horizontal="right"/>
      <protection locked="0"/>
    </xf>
    <xf numFmtId="0" fontId="3" fillId="0" borderId="0" xfId="2" applyAlignment="1">
      <alignment horizontal="left" wrapText="1" indent="1"/>
    </xf>
    <xf numFmtId="4" fontId="4" fillId="0" borderId="0" xfId="1" applyNumberFormat="1" applyFont="1" applyAlignment="1" applyProtection="1">
      <alignment horizontal="right"/>
      <protection locked="0"/>
    </xf>
    <xf numFmtId="4" fontId="4" fillId="0" borderId="0" xfId="3" applyNumberFormat="1" applyFont="1" applyFill="1" applyAlignment="1" applyProtection="1">
      <protection locked="0"/>
    </xf>
    <xf numFmtId="49" fontId="4" fillId="0" borderId="0" xfId="10" applyNumberFormat="1" applyFont="1" applyFill="1" applyAlignment="1" applyProtection="1">
      <alignment horizontal="left" indent="2"/>
      <protection locked="0"/>
    </xf>
    <xf numFmtId="49" fontId="4" fillId="0" borderId="0" xfId="10" applyNumberFormat="1" applyFont="1" applyFill="1" applyAlignment="1" applyProtection="1">
      <alignment horizontal="left" indent="1"/>
      <protection locked="0"/>
    </xf>
    <xf numFmtId="49" fontId="5" fillId="0" borderId="0" xfId="10" applyNumberFormat="1" applyFont="1" applyFill="1" applyAlignment="1" applyProtection="1">
      <alignment horizontal="left"/>
      <protection locked="0"/>
    </xf>
    <xf numFmtId="173" fontId="4" fillId="0" borderId="0" xfId="1" applyNumberFormat="1" applyFont="1" applyAlignment="1" applyProtection="1">
      <alignment horizontal="right"/>
      <protection locked="0"/>
    </xf>
    <xf numFmtId="173" fontId="4" fillId="0" borderId="0" xfId="10" applyNumberFormat="1" applyFont="1" applyAlignment="1" applyProtection="1">
      <alignment horizontal="right"/>
      <protection locked="0"/>
    </xf>
    <xf numFmtId="164" fontId="4" fillId="0" borderId="0" xfId="44" applyNumberFormat="1" applyFont="1" applyAlignment="1" applyProtection="1">
      <alignment horizontal="right"/>
      <protection locked="0"/>
    </xf>
    <xf numFmtId="4" fontId="3" fillId="0" borderId="0" xfId="1" applyFont="1" applyAlignment="1">
      <alignment vertical="top" wrapText="1"/>
    </xf>
    <xf numFmtId="3" fontId="4" fillId="0" borderId="0" xfId="34" applyNumberFormat="1" applyFont="1" applyFill="1" applyAlignment="1" applyProtection="1">
      <alignment horizontal="right"/>
      <protection locked="0"/>
    </xf>
    <xf numFmtId="4" fontId="4" fillId="0" borderId="0" xfId="34" applyFont="1" applyFill="1" applyAlignment="1" applyProtection="1">
      <alignment horizontal="center"/>
      <protection locked="0"/>
    </xf>
    <xf numFmtId="167" fontId="4" fillId="0" borderId="0" xfId="34" applyNumberFormat="1" applyFont="1" applyFill="1" applyAlignment="1" applyProtection="1">
      <alignment horizontal="right"/>
      <protection locked="0"/>
    </xf>
    <xf numFmtId="167" fontId="4" fillId="0" borderId="0" xfId="34" applyNumberFormat="1" applyFont="1" applyAlignment="1" applyProtection="1">
      <alignment horizontal="center"/>
      <protection locked="0"/>
    </xf>
    <xf numFmtId="167" fontId="4" fillId="0" borderId="0" xfId="34" applyNumberFormat="1" applyFont="1" applyAlignment="1" applyProtection="1">
      <alignment horizontal="right"/>
      <protection locked="0"/>
    </xf>
    <xf numFmtId="167" fontId="4" fillId="0" borderId="0" xfId="34" applyNumberFormat="1" applyFont="1" applyAlignment="1" applyProtection="1">
      <protection locked="0"/>
    </xf>
    <xf numFmtId="4" fontId="5" fillId="0" borderId="0" xfId="34" applyFont="1" applyFill="1" applyAlignment="1" applyProtection="1">
      <alignment horizontal="center"/>
      <protection locked="0"/>
    </xf>
    <xf numFmtId="4" fontId="5" fillId="0" borderId="0" xfId="34" applyFont="1" applyAlignment="1" applyProtection="1">
      <alignment horizontal="center"/>
      <protection locked="0"/>
    </xf>
    <xf numFmtId="9" fontId="4" fillId="0" borderId="0" xfId="34" applyNumberFormat="1" applyFont="1" applyFill="1" applyAlignment="1" applyProtection="1">
      <alignment horizontal="right"/>
      <protection locked="0"/>
    </xf>
    <xf numFmtId="9" fontId="4" fillId="0" borderId="0" xfId="34" applyNumberFormat="1" applyFont="1" applyAlignment="1" applyProtection="1">
      <alignment horizontal="right"/>
      <protection locked="0"/>
    </xf>
    <xf numFmtId="167" fontId="4" fillId="0" borderId="0" xfId="11" applyNumberFormat="1" applyFont="1" applyFill="1" applyAlignment="1" applyProtection="1">
      <alignment horizontal="right"/>
      <protection locked="0"/>
    </xf>
    <xf numFmtId="167" fontId="4" fillId="0" borderId="0" xfId="34" applyNumberFormat="1" applyFont="1" applyFill="1" applyAlignment="1" applyProtection="1">
      <alignment horizontal="center"/>
      <protection locked="0"/>
    </xf>
    <xf numFmtId="3" fontId="3" fillId="0" borderId="0" xfId="2" applyNumberFormat="1" applyFill="1"/>
    <xf numFmtId="3" fontId="3" fillId="0" borderId="0" xfId="2" applyNumberFormat="1"/>
    <xf numFmtId="0" fontId="3" fillId="0" borderId="0" xfId="2" applyAlignment="1">
      <alignment horizontal="left" indent="1"/>
    </xf>
    <xf numFmtId="38" fontId="4" fillId="0" borderId="0" xfId="1" applyNumberFormat="1" applyFont="1" applyAlignment="1" applyProtection="1">
      <alignment horizontal="right"/>
      <protection locked="0"/>
    </xf>
    <xf numFmtId="38" fontId="3" fillId="0" borderId="0" xfId="2" applyNumberFormat="1" applyFill="1"/>
    <xf numFmtId="0" fontId="3" fillId="0" borderId="0" xfId="2" applyAlignment="1">
      <alignment horizontal="left" indent="2"/>
    </xf>
    <xf numFmtId="171" fontId="4" fillId="0" borderId="0" xfId="13" applyNumberFormat="1" applyFont="1" applyAlignment="1" applyProtection="1">
      <alignment horizontal="right"/>
      <protection locked="0"/>
    </xf>
    <xf numFmtId="171" fontId="4" fillId="0" borderId="0" xfId="1" applyNumberFormat="1" applyFont="1" applyFill="1" applyAlignment="1" applyProtection="1">
      <alignment horizontal="right"/>
      <protection locked="0"/>
    </xf>
    <xf numFmtId="4" fontId="4" fillId="0" borderId="0" xfId="13" applyNumberFormat="1" applyFont="1" applyAlignment="1" applyProtection="1">
      <alignment horizontal="right"/>
      <protection locked="0"/>
    </xf>
    <xf numFmtId="4" fontId="4" fillId="0" borderId="0" xfId="1" applyNumberFormat="1" applyFont="1" applyFill="1" applyAlignment="1" applyProtection="1">
      <alignment horizontal="right"/>
      <protection locked="0"/>
    </xf>
    <xf numFmtId="0" fontId="4" fillId="0" borderId="0" xfId="41" applyFont="1" applyAlignment="1">
      <alignment horizontal="left" indent="3"/>
    </xf>
    <xf numFmtId="173" fontId="4" fillId="0" borderId="0" xfId="40" applyNumberFormat="1" applyFill="1" applyAlignment="1">
      <alignment horizontal="right"/>
    </xf>
    <xf numFmtId="168" fontId="4" fillId="0" borderId="0" xfId="40" applyNumberFormat="1" applyAlignment="1">
      <alignment horizontal="right"/>
    </xf>
    <xf numFmtId="173" fontId="4" fillId="0" borderId="0" xfId="40" applyNumberFormat="1" applyAlignment="1">
      <alignment horizontal="right"/>
    </xf>
    <xf numFmtId="0" fontId="3" fillId="0" borderId="0" xfId="2" applyFill="1" applyAlignment="1">
      <alignment horizontal="right"/>
    </xf>
    <xf numFmtId="0" fontId="4" fillId="0" borderId="0" xfId="41" applyFont="1" applyAlignment="1">
      <alignment horizontal="left" indent="2"/>
    </xf>
    <xf numFmtId="1" fontId="4" fillId="0" borderId="0" xfId="40" applyNumberFormat="1" applyAlignment="1">
      <alignment horizontal="right"/>
    </xf>
    <xf numFmtId="0" fontId="5" fillId="0" borderId="0" xfId="41" applyFont="1" applyAlignment="1">
      <alignment horizontal="left" indent="1"/>
    </xf>
    <xf numFmtId="49" fontId="5" fillId="0" borderId="0" xfId="13" applyNumberFormat="1" applyFont="1" applyAlignment="1" applyProtection="1">
      <alignment horizontal="left"/>
      <protection locked="0"/>
    </xf>
    <xf numFmtId="174" fontId="4" fillId="0" borderId="0" xfId="40" applyNumberFormat="1" applyFill="1" applyAlignment="1">
      <alignment horizontal="right"/>
    </xf>
    <xf numFmtId="164" fontId="4" fillId="0" borderId="0" xfId="40" applyNumberFormat="1" applyAlignment="1">
      <alignment horizontal="right"/>
    </xf>
    <xf numFmtId="174" fontId="4" fillId="0" borderId="0" xfId="40" applyNumberFormat="1" applyAlignment="1">
      <alignment horizontal="right"/>
    </xf>
    <xf numFmtId="4" fontId="4" fillId="0" borderId="0" xfId="40" applyFont="1" applyFill="1" applyAlignment="1" applyProtection="1">
      <alignment horizontal="right"/>
      <protection locked="0"/>
    </xf>
    <xf numFmtId="167" fontId="4" fillId="0" borderId="0" xfId="40" applyNumberFormat="1" applyFont="1" applyAlignment="1" applyProtection="1">
      <alignment horizontal="right"/>
      <protection locked="0"/>
    </xf>
    <xf numFmtId="9" fontId="4" fillId="0" borderId="0" xfId="40" applyNumberFormat="1" applyFont="1" applyFill="1" applyAlignment="1" applyProtection="1">
      <alignment horizontal="right"/>
      <protection locked="0"/>
    </xf>
    <xf numFmtId="4" fontId="4" fillId="0" borderId="0" xfId="40" applyFont="1" applyAlignment="1" applyProtection="1">
      <alignment horizontal="right"/>
      <protection locked="0"/>
    </xf>
    <xf numFmtId="9" fontId="4" fillId="0" borderId="0" xfId="40" applyNumberFormat="1" applyFont="1" applyAlignment="1" applyProtection="1">
      <alignment horizontal="right"/>
      <protection locked="0"/>
    </xf>
    <xf numFmtId="167" fontId="4" fillId="0" borderId="0" xfId="40" applyNumberFormat="1" applyFont="1" applyFill="1" applyAlignment="1" applyProtection="1">
      <alignment horizontal="right"/>
      <protection locked="0"/>
    </xf>
    <xf numFmtId="171" fontId="4" fillId="0" borderId="0" xfId="1" applyNumberFormat="1" applyFont="1" applyAlignment="1" applyProtection="1">
      <alignment horizontal="right"/>
      <protection locked="0"/>
    </xf>
    <xf numFmtId="4" fontId="4" fillId="0" borderId="0" xfId="97" applyFont="1" applyFill="1" applyAlignment="1" applyProtection="1">
      <alignment horizontal="center"/>
      <protection locked="0"/>
    </xf>
    <xf numFmtId="3" fontId="4" fillId="0" borderId="0" xfId="91" applyNumberFormat="1" applyFont="1" applyFill="1" applyAlignment="1" applyProtection="1">
      <alignment horizontal="right"/>
      <protection locked="0"/>
    </xf>
    <xf numFmtId="4" fontId="4" fillId="0" borderId="0" xfId="91" applyFont="1" applyFill="1" applyAlignment="1" applyProtection="1">
      <alignment horizontal="center"/>
      <protection locked="0"/>
    </xf>
    <xf numFmtId="4" fontId="4" fillId="0" borderId="0" xfId="40" applyFont="1" applyAlignment="1" applyProtection="1">
      <alignment horizontal="center"/>
      <protection locked="0"/>
    </xf>
    <xf numFmtId="4" fontId="5" fillId="0" borderId="0" xfId="97" applyFont="1" applyFill="1" applyAlignment="1" applyProtection="1">
      <alignment horizontal="center"/>
      <protection locked="0"/>
    </xf>
    <xf numFmtId="4" fontId="5" fillId="0" borderId="0" xfId="91" applyFont="1" applyFill="1" applyAlignment="1" applyProtection="1">
      <alignment horizontal="center"/>
      <protection locked="0"/>
    </xf>
    <xf numFmtId="4" fontId="5" fillId="0" borderId="0" xfId="40" applyFont="1" applyAlignment="1" applyProtection="1">
      <alignment horizontal="center"/>
      <protection locked="0"/>
    </xf>
    <xf numFmtId="3" fontId="4" fillId="0" borderId="0" xfId="1" applyNumberFormat="1" applyFont="1" applyAlignment="1" applyProtection="1">
      <alignment horizontal="left" wrapText="1"/>
      <protection locked="0"/>
    </xf>
    <xf numFmtId="3" fontId="5" fillId="0" borderId="0" xfId="1" applyNumberFormat="1" applyFont="1" applyAlignment="1" applyProtection="1">
      <alignment horizontal="left" wrapText="1"/>
      <protection locked="0"/>
    </xf>
    <xf numFmtId="3" fontId="4" fillId="0" borderId="0" xfId="1" applyNumberFormat="1" applyFont="1" applyFill="1" applyAlignment="1" applyProtection="1">
      <alignment horizontal="center"/>
      <protection locked="0"/>
    </xf>
    <xf numFmtId="4" fontId="5" fillId="0" borderId="0" xfId="13" applyFont="1" applyAlignment="1" applyProtection="1">
      <alignment horizontal="center"/>
      <protection locked="0"/>
    </xf>
    <xf numFmtId="3" fontId="5" fillId="0" borderId="0" xfId="13" applyNumberFormat="1" applyFont="1" applyFill="1" applyAlignment="1" applyProtection="1">
      <alignment horizontal="right"/>
      <protection locked="0"/>
    </xf>
    <xf numFmtId="4" fontId="5" fillId="0" borderId="0" xfId="13" applyFont="1" applyFill="1" applyAlignment="1" applyProtection="1">
      <alignment horizontal="center"/>
      <protection locked="0"/>
    </xf>
    <xf numFmtId="49" fontId="5" fillId="0" borderId="0" xfId="13" applyNumberFormat="1" applyFont="1" applyFill="1" applyAlignment="1" applyProtection="1">
      <alignment horizontal="right"/>
      <protection locked="0"/>
    </xf>
    <xf numFmtId="3" fontId="5" fillId="0" borderId="0" xfId="3" applyNumberFormat="1" applyFont="1" applyAlignment="1" applyProtection="1">
      <alignment horizontal="right"/>
      <protection locked="0"/>
    </xf>
    <xf numFmtId="49" fontId="4" fillId="0" borderId="0" xfId="13" applyNumberFormat="1" applyFont="1" applyAlignment="1" applyProtection="1">
      <alignment horizontal="right"/>
      <protection locked="0"/>
    </xf>
    <xf numFmtId="9" fontId="4" fillId="0" borderId="0" xfId="13" applyNumberFormat="1" applyFont="1" applyAlignment="1" applyProtection="1">
      <alignment horizontal="right"/>
      <protection locked="0"/>
    </xf>
    <xf numFmtId="9" fontId="4" fillId="0" borderId="0" xfId="3" applyNumberFormat="1" applyFont="1" applyAlignment="1" applyProtection="1">
      <alignment horizontal="right"/>
      <protection locked="0"/>
    </xf>
    <xf numFmtId="9" fontId="4" fillId="0" borderId="0" xfId="15" applyNumberFormat="1" applyFont="1" applyAlignment="1" applyProtection="1">
      <alignment horizontal="right"/>
      <protection locked="0"/>
    </xf>
    <xf numFmtId="49" fontId="31" fillId="0" borderId="0" xfId="1" applyNumberFormat="1" applyFont="1" applyAlignment="1" applyProtection="1">
      <alignment horizontal="left" indent="2"/>
      <protection locked="0"/>
    </xf>
    <xf numFmtId="9" fontId="4" fillId="0" borderId="0" xfId="3" applyNumberFormat="1" applyFont="1" applyFill="1" applyAlignment="1" applyProtection="1">
      <alignment horizontal="right"/>
      <protection locked="0"/>
    </xf>
    <xf numFmtId="175" fontId="4" fillId="0" borderId="0" xfId="13" applyNumberFormat="1" applyFont="1" applyAlignment="1" applyProtection="1">
      <alignment horizontal="right"/>
      <protection locked="0"/>
    </xf>
    <xf numFmtId="175" fontId="4" fillId="0" borderId="0" xfId="3" applyNumberFormat="1" applyFont="1" applyAlignment="1" applyProtection="1">
      <alignment horizontal="right"/>
      <protection locked="0"/>
    </xf>
    <xf numFmtId="3" fontId="5" fillId="0" borderId="0" xfId="13" applyNumberFormat="1" applyFont="1" applyAlignment="1" applyProtection="1">
      <alignment horizontal="right"/>
      <protection locked="0"/>
    </xf>
    <xf numFmtId="172" fontId="4" fillId="0" borderId="0" xfId="13" applyNumberFormat="1" applyFont="1" applyAlignment="1" applyProtection="1">
      <alignment horizontal="right"/>
      <protection locked="0"/>
    </xf>
    <xf numFmtId="172" fontId="4" fillId="0" borderId="0" xfId="3" applyNumberFormat="1" applyFont="1" applyAlignment="1" applyProtection="1">
      <alignment horizontal="right"/>
      <protection locked="0"/>
    </xf>
    <xf numFmtId="4" fontId="5" fillId="0" borderId="0" xfId="3" applyFont="1" applyFill="1" applyAlignment="1" applyProtection="1">
      <alignment horizontal="right"/>
      <protection locked="0"/>
    </xf>
    <xf numFmtId="4" fontId="3" fillId="0" borderId="0" xfId="97"/>
    <xf numFmtId="0" fontId="3" fillId="0" borderId="0" xfId="97" applyNumberFormat="1" applyAlignment="1">
      <alignment horizontal="center"/>
    </xf>
    <xf numFmtId="0" fontId="3" fillId="0" borderId="0" xfId="97" applyNumberFormat="1" applyAlignment="1">
      <alignment horizontal="right"/>
    </xf>
    <xf numFmtId="4" fontId="3" fillId="0" borderId="0" xfId="97" applyAlignment="1">
      <alignment horizontal="right"/>
    </xf>
    <xf numFmtId="4" fontId="3" fillId="0" borderId="0" xfId="97" applyAlignment="1">
      <alignment horizontal="left" wrapText="1"/>
    </xf>
    <xf numFmtId="4" fontId="3" fillId="0" borderId="0" xfId="97" applyAlignment="1">
      <alignment horizontal="left"/>
    </xf>
    <xf numFmtId="0" fontId="3" fillId="0" borderId="0" xfId="97" applyNumberFormat="1" applyAlignment="1">
      <alignment horizontal="left"/>
    </xf>
    <xf numFmtId="4" fontId="3" fillId="0" borderId="0" xfId="97" applyAlignment="1">
      <alignment horizontal="left" vertical="top"/>
    </xf>
    <xf numFmtId="4" fontId="4" fillId="0" borderId="0" xfId="9" quotePrefix="1" applyFont="1" applyAlignment="1">
      <alignment horizontal="left" vertical="top" wrapText="1" indent="1"/>
    </xf>
    <xf numFmtId="4" fontId="3" fillId="0" borderId="0" xfId="97" applyProtection="1">
      <protection locked="0"/>
    </xf>
    <xf numFmtId="0" fontId="4" fillId="0" borderId="0" xfId="9" applyNumberFormat="1" applyAlignment="1" applyProtection="1">
      <alignment horizontal="center"/>
      <protection locked="0"/>
    </xf>
    <xf numFmtId="4" fontId="4" fillId="0" borderId="0" xfId="9" applyNumberFormat="1" applyAlignment="1" applyProtection="1">
      <protection locked="0"/>
    </xf>
    <xf numFmtId="4" fontId="4" fillId="0" borderId="0" xfId="9" applyNumberFormat="1" applyAlignment="1" applyProtection="1">
      <alignment horizontal="right"/>
      <protection locked="0"/>
    </xf>
    <xf numFmtId="4" fontId="5" fillId="0" borderId="0" xfId="9" applyFont="1" applyAlignment="1" applyProtection="1">
      <alignment horizontal="left" wrapText="1"/>
      <protection locked="0"/>
    </xf>
    <xf numFmtId="4" fontId="5" fillId="0" borderId="0" xfId="9" applyFont="1" applyAlignment="1" applyProtection="1">
      <alignment horizontal="left"/>
      <protection locked="0"/>
    </xf>
    <xf numFmtId="4" fontId="4" fillId="0" borderId="0" xfId="97" applyFont="1" applyAlignment="1" applyProtection="1">
      <alignment horizontal="center"/>
      <protection locked="0"/>
    </xf>
    <xf numFmtId="3" fontId="4" fillId="0" borderId="0" xfId="39" applyNumberFormat="1" applyFont="1" applyFill="1" applyAlignment="1" applyProtection="1">
      <alignment horizontal="right"/>
      <protection locked="0"/>
    </xf>
    <xf numFmtId="49" fontId="4" fillId="0" borderId="0" xfId="9" applyNumberFormat="1" applyFont="1" applyAlignment="1" applyProtection="1">
      <alignment horizontal="left" wrapText="1"/>
      <protection locked="0"/>
    </xf>
    <xf numFmtId="49" fontId="4" fillId="0" borderId="0" xfId="9" applyNumberFormat="1" applyFont="1" applyAlignment="1" applyProtection="1">
      <alignment horizontal="left" indent="2"/>
      <protection locked="0"/>
    </xf>
    <xf numFmtId="164" fontId="4" fillId="0" borderId="0" xfId="10" applyNumberFormat="1" applyFont="1" applyFill="1" applyAlignment="1" applyProtection="1">
      <alignment horizontal="right"/>
      <protection locked="0"/>
    </xf>
    <xf numFmtId="164" fontId="4" fillId="0" borderId="0" xfId="9" applyNumberFormat="1" applyFont="1" applyAlignment="1" applyProtection="1">
      <alignment horizontal="center"/>
      <protection locked="0"/>
    </xf>
    <xf numFmtId="164" fontId="4" fillId="0" borderId="0" xfId="100" applyNumberFormat="1" applyFont="1" applyAlignment="1" applyProtection="1">
      <alignment horizontal="center"/>
      <protection locked="0"/>
    </xf>
    <xf numFmtId="49" fontId="4" fillId="0" borderId="0" xfId="9" applyNumberFormat="1" applyFont="1" applyAlignment="1" applyProtection="1">
      <alignment horizontal="left" indent="1"/>
      <protection locked="0"/>
    </xf>
    <xf numFmtId="4" fontId="5" fillId="0" borderId="0" xfId="97" applyFont="1" applyAlignment="1" applyProtection="1">
      <alignment horizontal="center"/>
      <protection locked="0"/>
    </xf>
    <xf numFmtId="4" fontId="4" fillId="0" borderId="0" xfId="100" applyFont="1" applyAlignment="1" applyProtection="1">
      <alignment horizontal="center"/>
      <protection locked="0"/>
    </xf>
    <xf numFmtId="49" fontId="5" fillId="0" borderId="0" xfId="9" applyNumberFormat="1" applyFont="1" applyAlignment="1" applyProtection="1">
      <alignment horizontal="left"/>
      <protection locked="0"/>
    </xf>
    <xf numFmtId="49" fontId="4" fillId="0" borderId="0" xfId="97" applyNumberFormat="1" applyFont="1" applyAlignment="1" applyProtection="1">
      <alignment horizontal="left" wrapText="1"/>
      <protection locked="0"/>
    </xf>
    <xf numFmtId="49" fontId="4" fillId="0" borderId="0" xfId="97" applyNumberFormat="1" applyFont="1" applyAlignment="1" applyProtection="1">
      <alignment horizontal="left" indent="4"/>
      <protection locked="0"/>
    </xf>
    <xf numFmtId="49" fontId="4" fillId="0" borderId="0" xfId="97" applyNumberFormat="1" applyFont="1" applyAlignment="1" applyProtection="1">
      <alignment horizontal="left" indent="3"/>
      <protection locked="0"/>
    </xf>
    <xf numFmtId="4" fontId="4" fillId="0" borderId="0" xfId="10" applyNumberFormat="1" applyFont="1" applyFill="1" applyBorder="1" applyAlignment="1" applyProtection="1">
      <alignment horizontal="right"/>
      <protection locked="0"/>
    </xf>
    <xf numFmtId="4" fontId="4" fillId="0" borderId="0" xfId="10" applyFont="1" applyFill="1" applyBorder="1" applyAlignment="1" applyProtection="1">
      <alignment horizontal="right"/>
      <protection locked="0"/>
    </xf>
    <xf numFmtId="49" fontId="4" fillId="0" borderId="0" xfId="97" applyNumberFormat="1" applyFont="1" applyAlignment="1" applyProtection="1">
      <alignment horizontal="left" indent="2"/>
      <protection locked="0"/>
    </xf>
    <xf numFmtId="3" fontId="4" fillId="0" borderId="0" xfId="10" applyNumberFormat="1" applyFont="1" applyFill="1" applyBorder="1" applyAlignment="1" applyProtection="1">
      <alignment horizontal="right"/>
      <protection locked="0"/>
    </xf>
    <xf numFmtId="49" fontId="4" fillId="0" borderId="0" xfId="97" applyNumberFormat="1" applyFont="1" applyAlignment="1" applyProtection="1">
      <alignment horizontal="left" indent="1"/>
      <protection locked="0"/>
    </xf>
    <xf numFmtId="4" fontId="5" fillId="0" borderId="0" xfId="9" applyFont="1" applyAlignment="1" applyProtection="1">
      <alignment horizontal="center"/>
      <protection locked="0"/>
    </xf>
    <xf numFmtId="4" fontId="5" fillId="0" borderId="0" xfId="39" applyFont="1" applyAlignment="1" applyProtection="1">
      <alignment horizontal="right"/>
      <protection locked="0"/>
    </xf>
    <xf numFmtId="4" fontId="5" fillId="0" borderId="0" xfId="100" applyFont="1" applyAlignment="1" applyProtection="1">
      <alignment horizontal="center"/>
      <protection locked="0"/>
    </xf>
    <xf numFmtId="4" fontId="5" fillId="0" borderId="0" xfId="99" applyFont="1" applyAlignment="1" applyProtection="1">
      <alignment horizontal="center"/>
      <protection locked="0"/>
    </xf>
    <xf numFmtId="49" fontId="5" fillId="0" borderId="0" xfId="97" applyNumberFormat="1" applyFont="1" applyAlignment="1" applyProtection="1">
      <alignment horizontal="left" wrapText="1"/>
      <protection locked="0"/>
    </xf>
    <xf numFmtId="49" fontId="5" fillId="0" borderId="0" xfId="97" applyNumberFormat="1" applyFont="1" applyAlignment="1" applyProtection="1">
      <alignment horizontal="left"/>
      <protection locked="0"/>
    </xf>
    <xf numFmtId="49" fontId="4" fillId="0" borderId="0" xfId="9" applyNumberFormat="1" applyFont="1" applyFill="1" applyAlignment="1" applyProtection="1">
      <alignment horizontal="left" wrapText="1"/>
      <protection locked="0"/>
    </xf>
    <xf numFmtId="49" fontId="4" fillId="0" borderId="0" xfId="9" applyNumberFormat="1" applyFont="1" applyFill="1" applyAlignment="1" applyProtection="1">
      <alignment horizontal="left" indent="2"/>
      <protection locked="0"/>
    </xf>
    <xf numFmtId="49" fontId="4" fillId="0" borderId="0" xfId="9" applyNumberFormat="1" applyFont="1" applyFill="1" applyAlignment="1" applyProtection="1">
      <alignment horizontal="left" indent="1"/>
      <protection locked="0"/>
    </xf>
    <xf numFmtId="49" fontId="4" fillId="0" borderId="0" xfId="101" applyNumberFormat="1" applyFont="1" applyFill="1" applyAlignment="1" applyProtection="1">
      <alignment horizontal="left" indent="2"/>
      <protection locked="0"/>
    </xf>
    <xf numFmtId="49" fontId="5" fillId="0" borderId="0" xfId="9" applyNumberFormat="1" applyFont="1" applyAlignment="1" applyProtection="1">
      <alignment horizontal="left" wrapText="1"/>
      <protection locked="0"/>
    </xf>
    <xf numFmtId="4" fontId="6" fillId="0" borderId="0" xfId="97" applyFont="1" applyAlignment="1">
      <alignment horizontal="center"/>
    </xf>
    <xf numFmtId="0" fontId="6" fillId="0" borderId="2" xfId="97" applyNumberFormat="1" applyFont="1" applyBorder="1" applyAlignment="1">
      <alignment horizontal="center" textRotation="255"/>
    </xf>
    <xf numFmtId="0" fontId="6" fillId="0" borderId="3" xfId="97" applyNumberFormat="1" applyFont="1" applyBorder="1" applyAlignment="1">
      <alignment horizontal="center"/>
    </xf>
    <xf numFmtId="49" fontId="6" fillId="0" borderId="3" xfId="97" applyNumberFormat="1" applyFont="1" applyBorder="1" applyAlignment="1">
      <alignment horizontal="center"/>
    </xf>
    <xf numFmtId="49" fontId="6" fillId="0" borderId="0" xfId="97" applyNumberFormat="1" applyFont="1" applyAlignment="1">
      <alignment horizontal="left" wrapText="1"/>
    </xf>
    <xf numFmtId="49" fontId="6" fillId="0" borderId="0" xfId="97" applyNumberFormat="1" applyFont="1" applyAlignment="1">
      <alignment horizontal="left"/>
    </xf>
    <xf numFmtId="0" fontId="6" fillId="0" borderId="4" xfId="97" applyNumberFormat="1" applyFont="1" applyBorder="1" applyAlignment="1">
      <alignment horizontal="center"/>
    </xf>
    <xf numFmtId="4" fontId="6" fillId="0" borderId="5" xfId="97" applyNumberFormat="1" applyFont="1" applyBorder="1" applyAlignment="1">
      <alignment horizontal="center"/>
    </xf>
    <xf numFmtId="0" fontId="6" fillId="0" borderId="6" xfId="97" applyNumberFormat="1" applyFont="1" applyBorder="1" applyAlignment="1">
      <alignment horizontal="center"/>
    </xf>
    <xf numFmtId="4" fontId="6" fillId="0" borderId="7" xfId="97" applyNumberFormat="1" applyFont="1" applyBorder="1" applyAlignment="1">
      <alignment horizontal="center"/>
    </xf>
    <xf numFmtId="4" fontId="6" fillId="0" borderId="0" xfId="97" applyFont="1" applyAlignment="1">
      <alignment horizontal="left" wrapText="1"/>
    </xf>
    <xf numFmtId="4" fontId="6" fillId="0" borderId="0" xfId="97" applyFont="1" applyAlignment="1">
      <alignment horizontal="left"/>
    </xf>
    <xf numFmtId="4" fontId="6" fillId="0" borderId="0" xfId="97" applyFont="1"/>
    <xf numFmtId="165" fontId="6" fillId="0" borderId="0" xfId="97" applyNumberFormat="1" applyFont="1"/>
    <xf numFmtId="0" fontId="7" fillId="0" borderId="0" xfId="97" applyNumberFormat="1" applyFont="1" applyBorder="1" applyAlignment="1">
      <alignment horizontal="center" vertical="top"/>
    </xf>
    <xf numFmtId="165" fontId="8" fillId="0" borderId="0" xfId="97" applyNumberFormat="1" applyFont="1" applyBorder="1" applyAlignment="1" applyProtection="1">
      <alignment horizontal="left" vertical="top"/>
    </xf>
    <xf numFmtId="49" fontId="9" fillId="0" borderId="0" xfId="97" applyNumberFormat="1" applyFont="1" applyBorder="1" applyAlignment="1">
      <alignment horizontal="right" vertical="top"/>
    </xf>
    <xf numFmtId="0" fontId="6" fillId="0" borderId="0" xfId="97" applyNumberFormat="1" applyFont="1" applyAlignment="1">
      <alignment horizontal="center"/>
    </xf>
    <xf numFmtId="166" fontId="6" fillId="0" borderId="0" xfId="97" applyNumberFormat="1" applyFont="1" applyAlignment="1">
      <alignment horizontal="right"/>
    </xf>
    <xf numFmtId="0" fontId="7" fillId="0" borderId="0" xfId="97" applyNumberFormat="1" applyFont="1" applyAlignment="1">
      <alignment horizontal="center"/>
    </xf>
    <xf numFmtId="166" fontId="8" fillId="0" borderId="0" xfId="97" applyNumberFormat="1" applyFont="1" applyBorder="1" applyAlignment="1" applyProtection="1">
      <alignment horizontal="left" vertical="top"/>
    </xf>
    <xf numFmtId="0" fontId="6" fillId="0" borderId="0" xfId="97" applyNumberFormat="1" applyFont="1" applyAlignment="1">
      <alignment horizontal="right"/>
    </xf>
    <xf numFmtId="0" fontId="8" fillId="0" borderId="0" xfId="97" applyNumberFormat="1" applyFont="1" applyBorder="1" applyAlignment="1" applyProtection="1">
      <alignment horizontal="left" vertical="top"/>
    </xf>
    <xf numFmtId="4" fontId="6" fillId="0" borderId="0" xfId="97" applyNumberFormat="1" applyFont="1" applyAlignment="1">
      <alignment horizontal="right"/>
    </xf>
    <xf numFmtId="4" fontId="6" fillId="0" borderId="0" xfId="97" applyNumberFormat="1" applyFont="1"/>
    <xf numFmtId="1" fontId="8" fillId="0" borderId="0" xfId="97" applyNumberFormat="1" applyFont="1" applyBorder="1" applyAlignment="1" applyProtection="1">
      <alignment horizontal="left" vertical="top"/>
    </xf>
    <xf numFmtId="0" fontId="3" fillId="0" borderId="0" xfId="1" applyNumberFormat="1" applyFill="1" applyAlignment="1">
      <alignment horizontal="left"/>
    </xf>
    <xf numFmtId="0" fontId="3" fillId="0" borderId="0" xfId="2" applyNumberFormat="1" applyFill="1" applyAlignment="1"/>
    <xf numFmtId="4" fontId="3" fillId="0" borderId="0" xfId="2" applyNumberFormat="1" applyFill="1" applyAlignment="1"/>
    <xf numFmtId="4" fontId="3" fillId="0" borderId="0" xfId="1" applyNumberFormat="1" applyFill="1" applyAlignment="1" applyProtection="1">
      <alignment horizontal="right"/>
      <protection locked="0"/>
    </xf>
    <xf numFmtId="170" fontId="4" fillId="0" borderId="0" xfId="34" applyNumberFormat="1" applyFont="1" applyBorder="1" applyAlignment="1" applyProtection="1">
      <alignment horizontal="right"/>
      <protection locked="0"/>
    </xf>
    <xf numFmtId="49" fontId="4" fillId="0" borderId="0" xfId="102" applyNumberFormat="1" applyFont="1" applyFill="1" applyBorder="1" applyAlignment="1" applyProtection="1">
      <alignment horizontal="right"/>
      <protection locked="0"/>
    </xf>
    <xf numFmtId="1" fontId="4" fillId="0" borderId="0" xfId="102" applyNumberFormat="1" applyFont="1" applyFill="1" applyBorder="1" applyAlignment="1" applyProtection="1">
      <alignment horizontal="right"/>
    </xf>
    <xf numFmtId="1" fontId="4" fillId="0" borderId="0" xfId="102" applyNumberFormat="1" applyFont="1" applyBorder="1" applyAlignment="1" applyProtection="1">
      <alignment horizontal="right"/>
    </xf>
    <xf numFmtId="3" fontId="4" fillId="0" borderId="0" xfId="102" applyNumberFormat="1" applyFont="1" applyBorder="1" applyAlignment="1" applyProtection="1">
      <alignment horizontal="right"/>
    </xf>
    <xf numFmtId="49" fontId="5" fillId="0" borderId="0" xfId="1" applyNumberFormat="1" applyFont="1" applyAlignment="1" applyProtection="1">
      <alignment horizontal="left" indent="1"/>
      <protection locked="0"/>
    </xf>
    <xf numFmtId="168" fontId="4" fillId="0" borderId="0" xfId="34" applyNumberFormat="1" applyFont="1" applyBorder="1" applyAlignment="1" applyProtection="1">
      <alignment horizontal="right"/>
      <protection locked="0"/>
    </xf>
    <xf numFmtId="4" fontId="4" fillId="0" borderId="0" xfId="34" applyAlignment="1" applyProtection="1">
      <alignment horizontal="right"/>
      <protection locked="0"/>
    </xf>
    <xf numFmtId="4" fontId="6" fillId="0" borderId="0" xfId="34" applyFont="1" applyAlignment="1">
      <alignment horizontal="right"/>
    </xf>
    <xf numFmtId="49" fontId="5" fillId="0" borderId="0" xfId="1" applyNumberFormat="1" applyFont="1" applyAlignment="1">
      <alignment horizontal="left" indent="1"/>
    </xf>
    <xf numFmtId="168" fontId="4" fillId="0" borderId="0" xfId="102" applyNumberFormat="1" applyFont="1" applyFill="1" applyBorder="1" applyAlignment="1" applyProtection="1">
      <alignment horizontal="right"/>
      <protection locked="0"/>
    </xf>
    <xf numFmtId="176" fontId="4" fillId="0" borderId="0" xfId="102" applyNumberFormat="1" applyFont="1" applyFill="1" applyBorder="1" applyAlignment="1" applyProtection="1">
      <alignment horizontal="right"/>
      <protection locked="0"/>
    </xf>
    <xf numFmtId="1" fontId="4" fillId="0" borderId="0" xfId="103" applyNumberFormat="1" applyFont="1" applyBorder="1" applyAlignment="1" applyProtection="1">
      <alignment horizontal="right"/>
      <protection locked="0"/>
    </xf>
    <xf numFmtId="1" fontId="4" fillId="0" borderId="0" xfId="101" applyNumberFormat="1" applyFont="1" applyBorder="1" applyAlignment="1" applyProtection="1">
      <alignment horizontal="right"/>
      <protection locked="0"/>
    </xf>
    <xf numFmtId="4" fontId="5" fillId="0" borderId="0" xfId="34" applyFont="1" applyAlignment="1" applyProtection="1">
      <alignment horizontal="right"/>
      <protection locked="0"/>
    </xf>
    <xf numFmtId="49" fontId="6" fillId="0" borderId="3" xfId="1" applyNumberFormat="1" applyFont="1" applyFill="1" applyBorder="1" applyAlignment="1">
      <alignment horizontal="center"/>
    </xf>
    <xf numFmtId="4" fontId="6" fillId="0" borderId="5" xfId="1" applyNumberFormat="1" applyFont="1" applyFill="1" applyBorder="1" applyAlignment="1">
      <alignment horizontal="center"/>
    </xf>
    <xf numFmtId="4" fontId="6" fillId="0" borderId="7" xfId="1" applyNumberFormat="1" applyFont="1" applyFill="1" applyBorder="1" applyAlignment="1">
      <alignment horizontal="center"/>
    </xf>
    <xf numFmtId="165" fontId="6" fillId="0" borderId="0" xfId="1" applyNumberFormat="1" applyFont="1" applyFill="1"/>
    <xf numFmtId="166" fontId="6" fillId="0" borderId="0" xfId="1" applyNumberFormat="1" applyFont="1" applyFill="1" applyAlignment="1">
      <alignment horizontal="right"/>
    </xf>
    <xf numFmtId="0" fontId="6" fillId="0" borderId="0" xfId="1" applyNumberFormat="1" applyFont="1" applyFill="1" applyAlignment="1">
      <alignment horizontal="right"/>
    </xf>
    <xf numFmtId="4" fontId="6" fillId="0" borderId="0" xfId="1" applyNumberFormat="1" applyFont="1" applyFill="1"/>
    <xf numFmtId="4" fontId="3" fillId="0" borderId="0" xfId="224"/>
    <xf numFmtId="0" fontId="3" fillId="0" borderId="0" xfId="224" applyNumberFormat="1" applyAlignment="1">
      <alignment horizontal="center"/>
    </xf>
    <xf numFmtId="0" fontId="3" fillId="0" borderId="0" xfId="224" applyNumberFormat="1" applyAlignment="1">
      <alignment horizontal="right"/>
    </xf>
    <xf numFmtId="4" fontId="3" fillId="0" borderId="0" xfId="224" applyAlignment="1">
      <alignment horizontal="right"/>
    </xf>
    <xf numFmtId="4" fontId="3" fillId="0" borderId="0" xfId="224" applyAlignment="1">
      <alignment horizontal="left" wrapText="1"/>
    </xf>
    <xf numFmtId="4" fontId="4" fillId="0" borderId="0" xfId="224" applyFont="1" applyAlignment="1">
      <alignment horizontal="left"/>
    </xf>
    <xf numFmtId="4" fontId="3" fillId="0" borderId="0" xfId="224" applyAlignment="1">
      <alignment horizontal="left"/>
    </xf>
    <xf numFmtId="0" fontId="3" fillId="0" borderId="0" xfId="224" applyNumberFormat="1" applyAlignment="1">
      <alignment horizontal="left"/>
    </xf>
    <xf numFmtId="4" fontId="4" fillId="0" borderId="0" xfId="224" applyFont="1" applyAlignment="1">
      <alignment horizontal="left" vertical="top"/>
    </xf>
    <xf numFmtId="4" fontId="3" fillId="0" borderId="0" xfId="2" applyNumberFormat="1" applyAlignment="1">
      <alignment horizontal="right"/>
    </xf>
    <xf numFmtId="4" fontId="4" fillId="0" borderId="0" xfId="224" applyFont="1"/>
    <xf numFmtId="4" fontId="3" fillId="0" borderId="0" xfId="224" applyAlignment="1">
      <alignment horizontal="left" vertical="top" wrapText="1" indent="1"/>
    </xf>
    <xf numFmtId="4" fontId="4" fillId="0" borderId="0" xfId="224" applyFont="1" applyAlignment="1">
      <alignment horizontal="left" vertical="top" wrapText="1" indent="1"/>
    </xf>
    <xf numFmtId="4" fontId="4" fillId="0" borderId="0" xfId="40" applyFont="1" applyAlignment="1">
      <alignment vertical="top" wrapText="1"/>
    </xf>
    <xf numFmtId="4" fontId="3" fillId="0" borderId="0" xfId="224" applyProtection="1">
      <protection locked="0"/>
    </xf>
    <xf numFmtId="0" fontId="3" fillId="0" borderId="0" xfId="224" applyNumberFormat="1" applyAlignment="1" applyProtection="1">
      <alignment horizontal="center"/>
      <protection locked="0"/>
    </xf>
    <xf numFmtId="3" fontId="45" fillId="0" borderId="0" xfId="224" applyNumberFormat="1" applyFont="1" applyAlignment="1" applyProtection="1">
      <protection locked="0"/>
    </xf>
    <xf numFmtId="4" fontId="5" fillId="0" borderId="0" xfId="224" applyFont="1" applyAlignment="1" applyProtection="1">
      <alignment horizontal="left" wrapText="1"/>
      <protection locked="0"/>
    </xf>
    <xf numFmtId="4" fontId="5" fillId="0" borderId="0" xfId="224" applyFont="1" applyAlignment="1" applyProtection="1">
      <alignment horizontal="left"/>
      <protection locked="0"/>
    </xf>
    <xf numFmtId="4" fontId="4" fillId="0" borderId="0" xfId="224" applyFont="1" applyAlignment="1" applyProtection="1">
      <alignment horizontal="center"/>
      <protection locked="0"/>
    </xf>
    <xf numFmtId="4" fontId="4" fillId="0" borderId="0" xfId="224" applyFont="1" applyFill="1" applyAlignment="1" applyProtection="1">
      <alignment horizontal="right"/>
      <protection locked="0"/>
    </xf>
    <xf numFmtId="4" fontId="4" fillId="0" borderId="0" xfId="224" applyFont="1" applyFill="1" applyAlignment="1" applyProtection="1">
      <alignment horizontal="center"/>
      <protection locked="0"/>
    </xf>
    <xf numFmtId="49" fontId="4" fillId="0" borderId="0" xfId="224" applyNumberFormat="1" applyFont="1" applyFill="1" applyAlignment="1" applyProtection="1">
      <alignment horizontal="left" wrapText="1"/>
      <protection locked="0"/>
    </xf>
    <xf numFmtId="49" fontId="4" fillId="0" borderId="0" xfId="224" applyNumberFormat="1" applyFont="1" applyFill="1" applyAlignment="1" applyProtection="1">
      <alignment horizontal="left" indent="1"/>
      <protection locked="0"/>
    </xf>
    <xf numFmtId="3" fontId="1" fillId="0" borderId="0" xfId="187" applyNumberFormat="1"/>
    <xf numFmtId="3" fontId="4" fillId="0" borderId="0" xfId="224" applyNumberFormat="1" applyFont="1" applyFill="1" applyAlignment="1" applyProtection="1">
      <alignment horizontal="center"/>
      <protection locked="0"/>
    </xf>
    <xf numFmtId="4" fontId="1" fillId="0" borderId="0" xfId="187" applyNumberFormat="1"/>
    <xf numFmtId="167" fontId="1" fillId="0" borderId="0" xfId="187" applyNumberFormat="1"/>
    <xf numFmtId="49" fontId="4" fillId="0" borderId="0" xfId="224" applyNumberFormat="1" applyFont="1" applyAlignment="1" applyProtection="1">
      <alignment horizontal="left" wrapText="1"/>
      <protection locked="0"/>
    </xf>
    <xf numFmtId="49" fontId="4" fillId="0" borderId="0" xfId="224" applyNumberFormat="1" applyFont="1" applyAlignment="1" applyProtection="1">
      <protection locked="0"/>
    </xf>
    <xf numFmtId="49" fontId="4" fillId="0" borderId="0" xfId="224" applyNumberFormat="1" applyFont="1" applyAlignment="1" applyProtection="1">
      <alignment horizontal="left" indent="1"/>
      <protection locked="0"/>
    </xf>
    <xf numFmtId="4" fontId="5" fillId="0" borderId="0" xfId="224" applyFont="1" applyAlignment="1" applyProtection="1">
      <alignment horizontal="center"/>
      <protection locked="0"/>
    </xf>
    <xf numFmtId="167" fontId="1" fillId="0" borderId="0" xfId="187" applyNumberFormat="1" applyBorder="1"/>
    <xf numFmtId="49" fontId="5" fillId="0" borderId="0" xfId="224" applyNumberFormat="1" applyFont="1" applyAlignment="1" applyProtection="1">
      <alignment horizontal="left" wrapText="1"/>
      <protection locked="0"/>
    </xf>
    <xf numFmtId="49" fontId="5" fillId="0" borderId="0" xfId="224" applyNumberFormat="1" applyFont="1" applyAlignment="1" applyProtection="1">
      <alignment horizontal="left"/>
      <protection locked="0"/>
    </xf>
    <xf numFmtId="4" fontId="4" fillId="0" borderId="0" xfId="224" applyFont="1" applyAlignment="1" applyProtection="1">
      <alignment horizontal="right"/>
      <protection locked="0"/>
    </xf>
    <xf numFmtId="37" fontId="1" fillId="0" borderId="0" xfId="187" applyNumberFormat="1"/>
    <xf numFmtId="5" fontId="1" fillId="0" borderId="0" xfId="187" applyNumberFormat="1"/>
    <xf numFmtId="170" fontId="4" fillId="0" borderId="0" xfId="149" applyNumberFormat="1" applyFont="1" applyFill="1" applyAlignment="1" applyProtection="1">
      <alignment horizontal="right"/>
      <protection locked="0"/>
    </xf>
    <xf numFmtId="49" fontId="4" fillId="0" borderId="0" xfId="224" applyNumberFormat="1" applyFont="1" applyAlignment="1" applyProtection="1">
      <alignment horizontal="right" wrapText="1"/>
      <protection locked="0"/>
    </xf>
    <xf numFmtId="49" fontId="4" fillId="0" borderId="0" xfId="224" applyNumberFormat="1" applyFont="1" applyAlignment="1" applyProtection="1">
      <alignment horizontal="left" indent="3"/>
      <protection locked="0"/>
    </xf>
    <xf numFmtId="49" fontId="4" fillId="0" borderId="0" xfId="224" applyNumberFormat="1" applyFont="1" applyFill="1" applyAlignment="1" applyProtection="1">
      <alignment horizontal="left" indent="3"/>
      <protection locked="0"/>
    </xf>
    <xf numFmtId="49" fontId="4" fillId="0" borderId="0" xfId="224" applyNumberFormat="1" applyFont="1" applyAlignment="1" applyProtection="1">
      <alignment horizontal="left" indent="2"/>
      <protection locked="0"/>
    </xf>
    <xf numFmtId="49" fontId="4" fillId="0" borderId="0" xfId="224" applyNumberFormat="1" applyFont="1" applyFill="1" applyAlignment="1" applyProtection="1">
      <alignment horizontal="left" indent="2"/>
      <protection locked="0"/>
    </xf>
    <xf numFmtId="164" fontId="35" fillId="0" borderId="0" xfId="2" applyNumberFormat="1" applyFont="1" applyBorder="1" applyAlignment="1">
      <alignment horizontal="right"/>
    </xf>
    <xf numFmtId="0" fontId="4" fillId="0" borderId="0" xfId="2" applyFont="1" applyAlignment="1">
      <alignment horizontal="left" indent="3"/>
    </xf>
    <xf numFmtId="170" fontId="3" fillId="0" borderId="0" xfId="2" applyNumberFormat="1" applyAlignment="1">
      <alignment horizontal="right"/>
    </xf>
    <xf numFmtId="49" fontId="4" fillId="0" borderId="0" xfId="227" applyNumberFormat="1" applyFont="1" applyAlignment="1" applyProtection="1">
      <alignment horizontal="left" indent="3"/>
      <protection locked="0"/>
    </xf>
    <xf numFmtId="0" fontId="4" fillId="0" borderId="0" xfId="2" applyFont="1" applyFill="1" applyAlignment="1">
      <alignment horizontal="left" indent="3"/>
    </xf>
    <xf numFmtId="0" fontId="4" fillId="0" borderId="0" xfId="2" applyFont="1" applyFill="1" applyAlignment="1">
      <alignment horizontal="left" indent="2"/>
    </xf>
    <xf numFmtId="4" fontId="5" fillId="0" borderId="0" xfId="224" applyFont="1" applyAlignment="1" applyProtection="1">
      <alignment horizontal="right"/>
      <protection locked="0"/>
    </xf>
    <xf numFmtId="4" fontId="5" fillId="0" borderId="0" xfId="224" applyFont="1" applyFill="1" applyAlignment="1" applyProtection="1">
      <alignment horizontal="right"/>
      <protection locked="0"/>
    </xf>
    <xf numFmtId="49" fontId="5" fillId="0" borderId="0" xfId="224" applyNumberFormat="1" applyFont="1" applyAlignment="1" applyProtection="1">
      <alignment horizontal="right" wrapText="1"/>
      <protection locked="0"/>
    </xf>
    <xf numFmtId="170" fontId="5" fillId="0" borderId="0" xfId="149" applyNumberFormat="1" applyFont="1" applyFill="1" applyAlignment="1" applyProtection="1">
      <alignment horizontal="right"/>
      <protection locked="0"/>
    </xf>
    <xf numFmtId="0" fontId="4" fillId="0" borderId="0" xfId="187" applyFont="1" applyFill="1" applyAlignment="1">
      <alignment horizontal="left" indent="3"/>
    </xf>
    <xf numFmtId="49" fontId="4" fillId="0" borderId="0" xfId="226" applyNumberFormat="1" applyFont="1" applyAlignment="1" applyProtection="1">
      <alignment horizontal="left" indent="3"/>
      <protection locked="0"/>
    </xf>
    <xf numFmtId="49" fontId="4" fillId="0" borderId="0" xfId="225" applyNumberFormat="1" applyFont="1" applyAlignment="1" applyProtection="1">
      <alignment horizontal="left" indent="3"/>
      <protection locked="0"/>
    </xf>
    <xf numFmtId="49" fontId="4" fillId="0" borderId="0" xfId="39" applyNumberFormat="1" applyFont="1" applyAlignment="1" applyProtection="1">
      <alignment horizontal="left" indent="3"/>
      <protection locked="0"/>
    </xf>
    <xf numFmtId="170" fontId="5" fillId="0" borderId="0" xfId="149" applyNumberFormat="1" applyFont="1" applyAlignment="1" applyProtection="1">
      <alignment horizontal="right"/>
      <protection locked="0"/>
    </xf>
    <xf numFmtId="49" fontId="5" fillId="0" borderId="0" xfId="223" applyNumberFormat="1" applyFont="1" applyAlignment="1" applyProtection="1">
      <alignment horizontal="right" wrapText="1"/>
      <protection locked="0"/>
    </xf>
    <xf numFmtId="49" fontId="4" fillId="0" borderId="0" xfId="223" applyNumberFormat="1" applyFont="1" applyFill="1" applyAlignment="1" applyProtection="1">
      <alignment horizontal="left" indent="2"/>
      <protection locked="0"/>
    </xf>
    <xf numFmtId="5" fontId="1" fillId="0" borderId="0" xfId="187" applyNumberFormat="1" applyFill="1"/>
    <xf numFmtId="3" fontId="4" fillId="0" borderId="0" xfId="224" applyNumberFormat="1" applyFont="1" applyFill="1" applyAlignment="1" applyProtection="1">
      <alignment horizontal="right"/>
      <protection locked="0"/>
    </xf>
    <xf numFmtId="167" fontId="1" fillId="0" borderId="0" xfId="187" applyNumberFormat="1" applyFill="1"/>
    <xf numFmtId="37" fontId="1" fillId="0" borderId="0" xfId="187" applyNumberFormat="1" applyFill="1"/>
    <xf numFmtId="4" fontId="6" fillId="0" borderId="0" xfId="224" applyFont="1" applyAlignment="1">
      <alignment horizontal="center"/>
    </xf>
    <xf numFmtId="0" fontId="6" fillId="0" borderId="2" xfId="224" applyNumberFormat="1" applyFont="1" applyBorder="1" applyAlignment="1">
      <alignment horizontal="center" textRotation="255"/>
    </xf>
    <xf numFmtId="0" fontId="6" fillId="0" borderId="3" xfId="224" applyNumberFormat="1" applyFont="1" applyBorder="1" applyAlignment="1">
      <alignment horizontal="center"/>
    </xf>
    <xf numFmtId="49" fontId="6" fillId="0" borderId="3" xfId="224" applyNumberFormat="1" applyFont="1" applyBorder="1" applyAlignment="1">
      <alignment horizontal="center"/>
    </xf>
    <xf numFmtId="49" fontId="6" fillId="0" borderId="0" xfId="224" applyNumberFormat="1" applyFont="1" applyAlignment="1">
      <alignment horizontal="left" wrapText="1"/>
    </xf>
    <xf numFmtId="49" fontId="6" fillId="0" borderId="0" xfId="224" applyNumberFormat="1" applyFont="1" applyAlignment="1">
      <alignment horizontal="left"/>
    </xf>
    <xf numFmtId="0" fontId="6" fillId="0" borderId="4" xfId="224" applyNumberFormat="1" applyFont="1" applyBorder="1" applyAlignment="1">
      <alignment horizontal="center"/>
    </xf>
    <xf numFmtId="4" fontId="6" fillId="0" borderId="5" xfId="224" applyNumberFormat="1" applyFont="1" applyBorder="1" applyAlignment="1">
      <alignment horizontal="center"/>
    </xf>
    <xf numFmtId="0" fontId="6" fillId="0" borderId="6" xfId="224" applyNumberFormat="1" applyFont="1" applyBorder="1" applyAlignment="1">
      <alignment horizontal="center"/>
    </xf>
    <xf numFmtId="4" fontId="6" fillId="0" borderId="7" xfId="224" applyNumberFormat="1" applyFont="1" applyBorder="1" applyAlignment="1">
      <alignment horizontal="center"/>
    </xf>
    <xf numFmtId="4" fontId="6" fillId="0" borderId="0" xfId="224" applyFont="1" applyAlignment="1">
      <alignment horizontal="left" wrapText="1"/>
    </xf>
    <xf numFmtId="4" fontId="6" fillId="0" borderId="0" xfId="224" applyFont="1" applyAlignment="1">
      <alignment horizontal="left"/>
    </xf>
    <xf numFmtId="4" fontId="6" fillId="0" borderId="0" xfId="224" applyFont="1"/>
    <xf numFmtId="165" fontId="6" fillId="0" borderId="0" xfId="224" applyNumberFormat="1" applyFont="1" applyAlignment="1">
      <alignment horizontal="right"/>
    </xf>
    <xf numFmtId="165" fontId="6" fillId="0" borderId="0" xfId="224" applyNumberFormat="1" applyFont="1"/>
    <xf numFmtId="0" fontId="7" fillId="0" borderId="0" xfId="224" applyNumberFormat="1" applyFont="1" applyBorder="1" applyAlignment="1">
      <alignment horizontal="center" vertical="top"/>
    </xf>
    <xf numFmtId="165" fontId="8" fillId="0" borderId="0" xfId="224" applyNumberFormat="1" applyFont="1" applyBorder="1" applyAlignment="1" applyProtection="1">
      <alignment horizontal="left" vertical="top"/>
    </xf>
    <xf numFmtId="49" fontId="9" fillId="0" borderId="0" xfId="224" applyNumberFormat="1" applyFont="1" applyBorder="1" applyAlignment="1">
      <alignment horizontal="right" vertical="top"/>
    </xf>
    <xf numFmtId="0" fontId="6" fillId="0" borderId="0" xfId="224" applyNumberFormat="1" applyFont="1" applyAlignment="1">
      <alignment horizontal="center"/>
    </xf>
    <xf numFmtId="166" fontId="6" fillId="0" borderId="0" xfId="224" applyNumberFormat="1" applyFont="1" applyAlignment="1">
      <alignment horizontal="right"/>
    </xf>
    <xf numFmtId="0" fontId="7" fillId="0" borderId="0" xfId="224" applyNumberFormat="1" applyFont="1" applyAlignment="1">
      <alignment horizontal="center"/>
    </xf>
    <xf numFmtId="166" fontId="8" fillId="0" borderId="0" xfId="224" applyNumberFormat="1" applyFont="1" applyBorder="1" applyAlignment="1" applyProtection="1">
      <alignment horizontal="left" vertical="top"/>
    </xf>
    <xf numFmtId="0" fontId="6" fillId="0" borderId="0" xfId="224" applyNumberFormat="1" applyFont="1" applyAlignment="1">
      <alignment horizontal="right"/>
    </xf>
    <xf numFmtId="0" fontId="8" fillId="0" borderId="0" xfId="224" applyNumberFormat="1" applyFont="1" applyBorder="1" applyAlignment="1" applyProtection="1">
      <alignment horizontal="left" vertical="top"/>
    </xf>
    <xf numFmtId="4" fontId="6" fillId="0" borderId="0" xfId="224" applyNumberFormat="1" applyFont="1" applyAlignment="1">
      <alignment horizontal="right"/>
    </xf>
    <xf numFmtId="4" fontId="6" fillId="0" borderId="0" xfId="224" applyNumberFormat="1" applyFont="1"/>
    <xf numFmtId="1" fontId="8" fillId="0" borderId="0" xfId="224" applyNumberFormat="1" applyFont="1" applyBorder="1" applyAlignment="1" applyProtection="1">
      <alignment horizontal="left" vertical="top"/>
    </xf>
    <xf numFmtId="4" fontId="3" fillId="0" borderId="0" xfId="224" applyFont="1" applyAlignment="1">
      <alignment horizontal="left" vertical="top"/>
    </xf>
    <xf numFmtId="4" fontId="3" fillId="0" borderId="0" xfId="224" applyNumberFormat="1" applyAlignment="1" applyProtection="1">
      <alignment horizontal="right"/>
      <protection locked="0"/>
    </xf>
    <xf numFmtId="49" fontId="5" fillId="0" borderId="0" xfId="224" applyNumberFormat="1" applyFont="1" applyBorder="1" applyAlignment="1" applyProtection="1">
      <alignment horizontal="left" wrapText="1"/>
      <protection locked="0"/>
    </xf>
    <xf numFmtId="49" fontId="5" fillId="0" borderId="0" xfId="224" applyNumberFormat="1" applyFont="1" applyBorder="1" applyAlignment="1" applyProtection="1">
      <alignment horizontal="left"/>
      <protection locked="0"/>
    </xf>
    <xf numFmtId="49" fontId="13" fillId="0" borderId="0" xfId="224" applyNumberFormat="1" applyFont="1" applyAlignment="1" applyProtection="1">
      <alignment horizontal="left" indent="2"/>
      <protection locked="0"/>
    </xf>
    <xf numFmtId="49" fontId="13" fillId="0" borderId="0" xfId="13" applyNumberFormat="1" applyFont="1" applyAlignment="1" applyProtection="1">
      <alignment horizontal="left" indent="2"/>
      <protection locked="0"/>
    </xf>
    <xf numFmtId="49" fontId="13" fillId="0" borderId="0" xfId="13" applyNumberFormat="1" applyFont="1" applyAlignment="1" applyProtection="1">
      <alignment horizontal="left" indent="1"/>
      <protection locked="0"/>
    </xf>
    <xf numFmtId="49" fontId="13" fillId="0" borderId="0" xfId="224" applyNumberFormat="1" applyFont="1" applyAlignment="1" applyProtection="1">
      <alignment horizontal="left" indent="3"/>
      <protection locked="0"/>
    </xf>
    <xf numFmtId="49" fontId="47" fillId="0" borderId="0" xfId="13" applyNumberFormat="1" applyFont="1" applyAlignment="1" applyProtection="1">
      <alignment horizontal="left"/>
      <protection locked="0"/>
    </xf>
    <xf numFmtId="49" fontId="13" fillId="0" borderId="0" xfId="13" applyNumberFormat="1" applyFont="1" applyFill="1" applyAlignment="1" applyProtection="1">
      <alignment horizontal="left" indent="3"/>
      <protection locked="0"/>
    </xf>
    <xf numFmtId="164" fontId="13" fillId="0" borderId="0" xfId="13" applyNumberFormat="1" applyFont="1" applyFill="1" applyAlignment="1" applyProtection="1">
      <alignment horizontal="right"/>
      <protection locked="0"/>
    </xf>
    <xf numFmtId="4" fontId="13" fillId="0" borderId="0" xfId="13" applyFont="1" applyAlignment="1" applyProtection="1">
      <alignment horizontal="center"/>
      <protection locked="0"/>
    </xf>
    <xf numFmtId="49" fontId="13" fillId="0" borderId="0" xfId="224" applyNumberFormat="1" applyFont="1" applyFill="1" applyAlignment="1" applyProtection="1">
      <alignment horizontal="left" indent="2"/>
      <protection locked="0"/>
    </xf>
    <xf numFmtId="49" fontId="13" fillId="0" borderId="0" xfId="13" applyNumberFormat="1" applyFont="1" applyFill="1" applyAlignment="1" applyProtection="1">
      <alignment horizontal="left" indent="2"/>
      <protection locked="0"/>
    </xf>
    <xf numFmtId="49" fontId="13" fillId="0" borderId="0" xfId="224" applyNumberFormat="1" applyFont="1" applyFill="1" applyAlignment="1" applyProtection="1">
      <alignment horizontal="left" indent="3"/>
      <protection locked="0"/>
    </xf>
    <xf numFmtId="49" fontId="13" fillId="0" borderId="0" xfId="13" applyNumberFormat="1" applyFont="1" applyFill="1" applyAlignment="1" applyProtection="1">
      <alignment horizontal="left" indent="1"/>
      <protection locked="0"/>
    </xf>
    <xf numFmtId="168" fontId="13" fillId="0" borderId="0" xfId="120" applyNumberFormat="1" applyFont="1" applyFill="1" applyAlignment="1" applyProtection="1">
      <alignment horizontal="right"/>
      <protection locked="0"/>
    </xf>
    <xf numFmtId="4" fontId="13" fillId="0" borderId="0" xfId="13" applyFont="1" applyFill="1" applyAlignment="1" applyProtection="1">
      <alignment horizontal="center"/>
      <protection locked="0"/>
    </xf>
    <xf numFmtId="167" fontId="1" fillId="0" borderId="0" xfId="193" applyNumberFormat="1"/>
    <xf numFmtId="167" fontId="13" fillId="0" borderId="0" xfId="13" applyNumberFormat="1" applyFont="1" applyFill="1" applyAlignment="1" applyProtection="1">
      <alignment horizontal="right"/>
      <protection locked="0"/>
    </xf>
    <xf numFmtId="4" fontId="13" fillId="0" borderId="0" xfId="13" applyFont="1" applyAlignment="1" applyProtection="1">
      <alignment horizontal="right"/>
      <protection locked="0"/>
    </xf>
    <xf numFmtId="49" fontId="47" fillId="0" borderId="0" xfId="13" applyNumberFormat="1" applyFont="1" applyFill="1" applyAlignment="1" applyProtection="1">
      <alignment horizontal="left"/>
      <protection locked="0"/>
    </xf>
    <xf numFmtId="49" fontId="47" fillId="0" borderId="0" xfId="224" applyNumberFormat="1" applyFont="1" applyFill="1" applyAlignment="1" applyProtection="1">
      <alignment horizontal="left" indent="1"/>
      <protection locked="0"/>
    </xf>
    <xf numFmtId="164" fontId="48" fillId="0" borderId="0" xfId="13" applyNumberFormat="1" applyFont="1" applyFill="1" applyAlignment="1" applyProtection="1">
      <alignment horizontal="right"/>
      <protection locked="0"/>
    </xf>
    <xf numFmtId="4" fontId="49" fillId="0" borderId="0" xfId="13" applyFont="1" applyFill="1" applyAlignment="1" applyProtection="1">
      <alignment horizontal="center"/>
      <protection locked="0"/>
    </xf>
    <xf numFmtId="4" fontId="47" fillId="0" borderId="0" xfId="13" applyFont="1" applyAlignment="1" applyProtection="1">
      <alignment horizontal="center"/>
      <protection locked="0"/>
    </xf>
    <xf numFmtId="49" fontId="13" fillId="0" borderId="0" xfId="13" applyNumberFormat="1" applyFont="1" applyAlignment="1" applyProtection="1">
      <alignment horizontal="left" indent="3"/>
      <protection locked="0"/>
    </xf>
    <xf numFmtId="164" fontId="48" fillId="0" borderId="0" xfId="13" applyNumberFormat="1" applyFont="1" applyFill="1" applyBorder="1" applyAlignment="1" applyProtection="1">
      <alignment horizontal="right"/>
      <protection locked="0"/>
    </xf>
    <xf numFmtId="168" fontId="13" fillId="0" borderId="0" xfId="13" applyNumberFormat="1" applyFont="1" applyAlignment="1" applyProtection="1">
      <protection locked="0"/>
    </xf>
    <xf numFmtId="168" fontId="48" fillId="0" borderId="0" xfId="120" applyNumberFormat="1" applyFont="1" applyFill="1" applyBorder="1" applyAlignment="1" applyProtection="1">
      <alignment horizontal="right"/>
      <protection locked="0"/>
    </xf>
    <xf numFmtId="3" fontId="13" fillId="0" borderId="0" xfId="13" applyNumberFormat="1" applyFont="1" applyAlignment="1" applyProtection="1">
      <alignment horizontal="right"/>
      <protection locked="0"/>
    </xf>
    <xf numFmtId="3" fontId="48" fillId="0" borderId="0" xfId="13" applyNumberFormat="1" applyFont="1" applyFill="1" applyBorder="1" applyAlignment="1" applyProtection="1">
      <alignment horizontal="right"/>
      <protection locked="0"/>
    </xf>
    <xf numFmtId="0" fontId="50" fillId="0" borderId="0" xfId="224" applyNumberFormat="1" applyFont="1" applyAlignment="1">
      <alignment horizontal="right"/>
    </xf>
    <xf numFmtId="164" fontId="48" fillId="0" borderId="0" xfId="13" applyNumberFormat="1" applyFont="1" applyAlignment="1" applyProtection="1">
      <alignment horizontal="right"/>
      <protection locked="0"/>
    </xf>
    <xf numFmtId="4" fontId="49" fillId="0" borderId="0" xfId="224" applyFont="1" applyAlignment="1" applyProtection="1">
      <alignment horizontal="center"/>
      <protection locked="0"/>
    </xf>
    <xf numFmtId="4" fontId="5" fillId="0" borderId="0" xfId="224" applyFont="1" applyAlignment="1" applyProtection="1">
      <alignment horizontal="left" indent="1"/>
      <protection locked="0"/>
    </xf>
    <xf numFmtId="4" fontId="49" fillId="0" borderId="0" xfId="224" applyFont="1" applyAlignment="1" applyProtection="1">
      <alignment horizontal="left" indent="1"/>
      <protection locked="0"/>
    </xf>
    <xf numFmtId="49" fontId="13" fillId="0" borderId="0" xfId="224" applyNumberFormat="1" applyFont="1" applyAlignment="1" applyProtection="1">
      <alignment horizontal="left" indent="4"/>
      <protection locked="0"/>
    </xf>
    <xf numFmtId="168" fontId="13" fillId="0" borderId="0" xfId="4" applyNumberFormat="1" applyFont="1" applyFill="1" applyAlignment="1" applyProtection="1">
      <protection locked="0"/>
    </xf>
    <xf numFmtId="168" fontId="4" fillId="0" borderId="0" xfId="13" applyNumberFormat="1" applyFont="1" applyAlignment="1" applyProtection="1">
      <alignment horizontal="right"/>
      <protection locked="0"/>
    </xf>
    <xf numFmtId="168" fontId="47" fillId="0" borderId="0" xfId="13" applyNumberFormat="1" applyFont="1" applyAlignment="1" applyProtection="1">
      <protection locked="0"/>
    </xf>
    <xf numFmtId="167" fontId="51" fillId="0" borderId="0" xfId="193" applyNumberFormat="1" applyFont="1"/>
    <xf numFmtId="167" fontId="13" fillId="0" borderId="0" xfId="13" applyNumberFormat="1" applyFont="1" applyAlignment="1" applyProtection="1">
      <alignment horizontal="right"/>
      <protection locked="0"/>
    </xf>
    <xf numFmtId="164" fontId="13" fillId="0" borderId="0" xfId="13" applyNumberFormat="1" applyFont="1" applyAlignment="1" applyProtection="1">
      <alignment horizontal="right"/>
      <protection locked="0"/>
    </xf>
    <xf numFmtId="49" fontId="47" fillId="0" borderId="0" xfId="224" applyNumberFormat="1" applyFont="1" applyAlignment="1" applyProtection="1">
      <alignment horizontal="left" indent="1"/>
      <protection locked="0"/>
    </xf>
    <xf numFmtId="0" fontId="4" fillId="0" borderId="0" xfId="224" applyNumberFormat="1" applyFont="1" applyAlignment="1">
      <alignment horizontal="center"/>
    </xf>
    <xf numFmtId="4" fontId="3" fillId="0" borderId="0" xfId="224" applyAlignment="1">
      <alignment horizontal="left" vertical="top"/>
    </xf>
    <xf numFmtId="4" fontId="3" fillId="0" borderId="0" xfId="224" applyNumberFormat="1" applyAlignment="1" applyProtection="1">
      <protection locked="0"/>
    </xf>
    <xf numFmtId="3" fontId="52" fillId="0" borderId="0" xfId="102" applyNumberFormat="1" applyFont="1" applyFill="1" applyAlignment="1" applyProtection="1">
      <alignment horizontal="right"/>
      <protection locked="0"/>
    </xf>
    <xf numFmtId="4" fontId="4" fillId="0" borderId="0" xfId="102" applyFont="1" applyFill="1" applyAlignment="1" applyProtection="1">
      <alignment horizontal="right"/>
      <protection locked="0"/>
    </xf>
    <xf numFmtId="3" fontId="4" fillId="0" borderId="0" xfId="102" applyNumberFormat="1" applyFont="1" applyFill="1" applyAlignment="1" applyProtection="1">
      <alignment horizontal="right"/>
      <protection locked="0"/>
    </xf>
    <xf numFmtId="3" fontId="4" fillId="0" borderId="0" xfId="89" applyNumberFormat="1" applyFont="1" applyFill="1" applyAlignment="1">
      <alignment horizontal="right"/>
    </xf>
    <xf numFmtId="3" fontId="52" fillId="0" borderId="0" xfId="102" applyNumberFormat="1" applyFont="1" applyFill="1" applyAlignment="1" applyProtection="1">
      <alignment horizontal="center"/>
      <protection locked="0"/>
    </xf>
    <xf numFmtId="4" fontId="5" fillId="0" borderId="0" xfId="102" applyFont="1" applyFill="1" applyAlignment="1" applyProtection="1">
      <alignment horizontal="right"/>
      <protection locked="0"/>
    </xf>
    <xf numFmtId="0" fontId="4" fillId="0" borderId="0" xfId="89" applyFont="1" applyFill="1" applyAlignment="1">
      <alignment horizontal="right"/>
    </xf>
    <xf numFmtId="4" fontId="4" fillId="0" borderId="0" xfId="102" applyFont="1" applyFill="1" applyAlignment="1" applyProtection="1">
      <alignment horizontal="center"/>
      <protection locked="0"/>
    </xf>
    <xf numFmtId="3" fontId="4" fillId="0" borderId="0" xfId="198" applyNumberFormat="1" applyFont="1" applyFill="1" applyAlignment="1">
      <alignment horizontal="right"/>
    </xf>
    <xf numFmtId="37" fontId="4" fillId="0" borderId="0" xfId="224" applyNumberFormat="1" applyFont="1" applyAlignment="1" applyProtection="1">
      <alignment horizontal="center"/>
      <protection locked="0"/>
    </xf>
    <xf numFmtId="37" fontId="4" fillId="0" borderId="0" xfId="102" applyNumberFormat="1" applyFont="1" applyFill="1" applyAlignment="1" applyProtection="1">
      <alignment horizontal="right"/>
      <protection locked="0"/>
    </xf>
    <xf numFmtId="37" fontId="4" fillId="0" borderId="0" xfId="224" applyNumberFormat="1" applyFont="1" applyAlignment="1" applyProtection="1">
      <alignment horizontal="left" wrapText="1"/>
      <protection locked="0"/>
    </xf>
    <xf numFmtId="37" fontId="4" fillId="0" borderId="0" xfId="224" applyNumberFormat="1" applyFont="1" applyFill="1" applyAlignment="1" applyProtection="1">
      <alignment horizontal="left" indent="2"/>
      <protection locked="0"/>
    </xf>
    <xf numFmtId="4" fontId="4" fillId="0" borderId="0" xfId="13" applyFont="1" applyFill="1" applyAlignment="1" applyProtection="1">
      <alignment horizontal="right"/>
      <protection locked="0"/>
    </xf>
    <xf numFmtId="37" fontId="4" fillId="0" borderId="0" xfId="224" applyNumberFormat="1" applyFont="1" applyAlignment="1" applyProtection="1">
      <alignment horizontal="left" indent="2"/>
      <protection locked="0"/>
    </xf>
    <xf numFmtId="164" fontId="4" fillId="0" borderId="0" xfId="40" applyNumberFormat="1" applyFont="1" applyFill="1" applyAlignment="1" applyProtection="1">
      <alignment horizontal="right"/>
      <protection locked="0"/>
    </xf>
    <xf numFmtId="164" fontId="4" fillId="0" borderId="0" xfId="102" applyNumberFormat="1" applyFont="1" applyFill="1" applyAlignment="1" applyProtection="1">
      <alignment horizontal="right"/>
      <protection locked="0"/>
    </xf>
    <xf numFmtId="5" fontId="4" fillId="0" borderId="0" xfId="40" applyNumberFormat="1" applyFont="1" applyFill="1" applyAlignment="1" applyProtection="1">
      <alignment horizontal="right"/>
      <protection locked="0"/>
    </xf>
    <xf numFmtId="179" fontId="4" fillId="0" borderId="0" xfId="102" applyNumberFormat="1" applyFont="1" applyFill="1" applyAlignment="1" applyProtection="1">
      <alignment horizontal="right"/>
      <protection locked="0"/>
    </xf>
    <xf numFmtId="168" fontId="4" fillId="0" borderId="0" xfId="40" applyNumberFormat="1" applyFont="1" applyFill="1" applyAlignment="1" applyProtection="1">
      <alignment horizontal="right"/>
      <protection locked="0"/>
    </xf>
    <xf numFmtId="4" fontId="4" fillId="0" borderId="0" xfId="40" applyNumberFormat="1" applyFont="1" applyFill="1" applyAlignment="1" applyProtection="1">
      <alignment horizontal="right"/>
      <protection locked="0"/>
    </xf>
    <xf numFmtId="3" fontId="4" fillId="0" borderId="0" xfId="40" applyNumberFormat="1" applyFont="1" applyFill="1" applyAlignment="1" applyProtection="1">
      <alignment horizontal="right"/>
      <protection locked="0"/>
    </xf>
    <xf numFmtId="49" fontId="4" fillId="0" borderId="0" xfId="224" quotePrefix="1" applyNumberFormat="1" applyFont="1" applyAlignment="1" applyProtection="1">
      <alignment horizontal="left" indent="3"/>
      <protection locked="0"/>
    </xf>
    <xf numFmtId="164" fontId="4" fillId="0" borderId="0" xfId="2" applyNumberFormat="1" applyFont="1" applyFill="1" applyAlignment="1">
      <alignment horizontal="right"/>
    </xf>
    <xf numFmtId="49" fontId="4" fillId="0" borderId="0" xfId="224" quotePrefix="1" applyNumberFormat="1" applyFont="1" applyAlignment="1" applyProtection="1">
      <alignment horizontal="left" indent="2"/>
      <protection locked="0"/>
    </xf>
    <xf numFmtId="2" fontId="4" fillId="0" borderId="0" xfId="107" applyNumberFormat="1" applyFont="1" applyFill="1" applyAlignment="1" applyProtection="1">
      <alignment horizontal="right"/>
      <protection locked="0"/>
    </xf>
    <xf numFmtId="2" fontId="4" fillId="0" borderId="0" xfId="102" applyNumberFormat="1" applyFont="1" applyFill="1" applyAlignment="1" applyProtection="1">
      <alignment horizontal="right"/>
      <protection locked="0"/>
    </xf>
    <xf numFmtId="2" fontId="4" fillId="0" borderId="0" xfId="40" applyNumberFormat="1" applyFont="1" applyFill="1" applyAlignment="1" applyProtection="1">
      <alignment horizontal="right"/>
      <protection locked="0"/>
    </xf>
    <xf numFmtId="1" fontId="4" fillId="0" borderId="0" xfId="224" applyNumberFormat="1" applyFont="1" applyAlignment="1" applyProtection="1">
      <alignment horizontal="center"/>
      <protection locked="0"/>
    </xf>
    <xf numFmtId="3" fontId="4" fillId="0" borderId="0" xfId="107" applyNumberFormat="1" applyFont="1" applyFill="1" applyAlignment="1" applyProtection="1">
      <alignment horizontal="right"/>
      <protection locked="0"/>
    </xf>
    <xf numFmtId="42" fontId="45" fillId="0" borderId="0" xfId="2" applyNumberFormat="1" applyFont="1"/>
    <xf numFmtId="42" fontId="4" fillId="0" borderId="0" xfId="102" applyNumberFormat="1" applyFont="1" applyFill="1" applyAlignment="1" applyProtection="1">
      <alignment horizontal="right"/>
      <protection locked="0"/>
    </xf>
    <xf numFmtId="4" fontId="4" fillId="0" borderId="0" xfId="102" applyNumberFormat="1" applyFont="1" applyFill="1" applyAlignment="1" applyProtection="1">
      <alignment horizontal="right"/>
      <protection locked="0"/>
    </xf>
    <xf numFmtId="164" fontId="4" fillId="0" borderId="0" xfId="102" applyNumberFormat="1" applyFont="1" applyFill="1" applyAlignment="1" applyProtection="1">
      <alignment horizontal="center"/>
      <protection locked="0"/>
    </xf>
    <xf numFmtId="167" fontId="4" fillId="0" borderId="0" xfId="40" quotePrefix="1" applyNumberFormat="1" applyFont="1" applyFill="1" applyAlignment="1" applyProtection="1">
      <alignment horizontal="right"/>
      <protection locked="0"/>
    </xf>
    <xf numFmtId="167" fontId="4" fillId="0" borderId="0" xfId="102" applyNumberFormat="1" applyFont="1" applyFill="1" applyAlignment="1" applyProtection="1">
      <alignment horizontal="center"/>
      <protection locked="0"/>
    </xf>
    <xf numFmtId="3" fontId="4" fillId="0" borderId="0" xfId="40" quotePrefix="1" applyNumberFormat="1" applyFont="1" applyFill="1" applyAlignment="1" applyProtection="1">
      <alignment horizontal="right"/>
      <protection locked="0"/>
    </xf>
    <xf numFmtId="168" fontId="4" fillId="0" borderId="0" xfId="102" applyNumberFormat="1" applyFont="1" applyFill="1" applyAlignment="1" applyProtection="1">
      <alignment horizontal="right"/>
      <protection locked="0"/>
    </xf>
    <xf numFmtId="4" fontId="4" fillId="0" borderId="0" xfId="9"/>
    <xf numFmtId="0" fontId="4" fillId="0" borderId="0" xfId="9" applyNumberFormat="1" applyAlignment="1">
      <alignment horizontal="center"/>
    </xf>
    <xf numFmtId="0" fontId="4" fillId="0" borderId="0" xfId="9" applyNumberFormat="1" applyAlignment="1">
      <alignment horizontal="right"/>
    </xf>
    <xf numFmtId="4" fontId="4" fillId="0" borderId="0" xfId="9" applyAlignment="1">
      <alignment horizontal="right"/>
    </xf>
    <xf numFmtId="4" fontId="4" fillId="0" borderId="0" xfId="9" applyAlignment="1">
      <alignment horizontal="left" wrapText="1"/>
    </xf>
    <xf numFmtId="4" fontId="4" fillId="0" borderId="0" xfId="9" applyAlignment="1">
      <alignment horizontal="left"/>
    </xf>
    <xf numFmtId="0" fontId="4" fillId="0" borderId="0" xfId="9" applyNumberFormat="1" applyAlignment="1">
      <alignment horizontal="left"/>
    </xf>
    <xf numFmtId="0" fontId="4" fillId="0" borderId="0" xfId="168" applyAlignment="1"/>
    <xf numFmtId="4" fontId="4" fillId="0" borderId="0" xfId="9" applyAlignment="1">
      <alignment horizontal="left" vertical="top"/>
    </xf>
    <xf numFmtId="4" fontId="4" fillId="0" borderId="0" xfId="168" applyNumberFormat="1" applyAlignment="1"/>
    <xf numFmtId="4" fontId="4" fillId="0" borderId="0" xfId="9" applyProtection="1">
      <protection locked="0"/>
    </xf>
    <xf numFmtId="4" fontId="6" fillId="0" borderId="0" xfId="9" applyFont="1" applyAlignment="1">
      <alignment horizontal="center"/>
    </xf>
    <xf numFmtId="3" fontId="4" fillId="0" borderId="0" xfId="9" applyNumberFormat="1" applyFont="1" applyAlignment="1">
      <alignment horizontal="right"/>
    </xf>
    <xf numFmtId="0" fontId="12" fillId="0" borderId="0" xfId="9" applyNumberFormat="1" applyFont="1" applyAlignment="1">
      <alignment horizontal="left" wrapText="1"/>
    </xf>
    <xf numFmtId="0" fontId="4" fillId="0" borderId="0" xfId="9" applyNumberFormat="1" applyFont="1" applyAlignment="1">
      <alignment horizontal="left"/>
    </xf>
    <xf numFmtId="170" fontId="4" fillId="0" borderId="0" xfId="57" applyNumberFormat="1" applyFont="1" applyAlignment="1">
      <alignment horizontal="right"/>
    </xf>
    <xf numFmtId="0" fontId="4" fillId="0" borderId="0" xfId="9" quotePrefix="1" applyNumberFormat="1" applyFont="1" applyAlignment="1">
      <alignment horizontal="left" indent="1"/>
    </xf>
    <xf numFmtId="167" fontId="4" fillId="0" borderId="0" xfId="105" applyNumberFormat="1" applyFont="1" applyAlignment="1">
      <alignment horizontal="right"/>
    </xf>
    <xf numFmtId="4" fontId="4" fillId="0" borderId="0" xfId="9" applyFont="1" applyAlignment="1">
      <alignment horizontal="right"/>
    </xf>
    <xf numFmtId="0" fontId="5" fillId="0" borderId="0" xfId="9" applyNumberFormat="1" applyFont="1" applyAlignment="1">
      <alignment horizontal="left"/>
    </xf>
    <xf numFmtId="49" fontId="6" fillId="0" borderId="0" xfId="9" applyNumberFormat="1" applyFont="1" applyAlignment="1">
      <alignment horizontal="left" wrapText="1"/>
    </xf>
    <xf numFmtId="49" fontId="5" fillId="0" borderId="0" xfId="9" applyNumberFormat="1" applyFont="1" applyAlignment="1">
      <alignment horizontal="left"/>
    </xf>
    <xf numFmtId="0" fontId="6" fillId="0" borderId="2" xfId="9" applyNumberFormat="1" applyFont="1" applyBorder="1" applyAlignment="1">
      <alignment horizontal="center" textRotation="255"/>
    </xf>
    <xf numFmtId="0" fontId="6" fillId="0" borderId="3" xfId="9" applyNumberFormat="1" applyFont="1" applyBorder="1" applyAlignment="1">
      <alignment horizontal="center"/>
    </xf>
    <xf numFmtId="49" fontId="6" fillId="0" borderId="3" xfId="9" applyNumberFormat="1" applyFont="1" applyBorder="1" applyAlignment="1">
      <alignment horizontal="center"/>
    </xf>
    <xf numFmtId="49" fontId="6" fillId="0" borderId="0" xfId="9" applyNumberFormat="1" applyFont="1" applyAlignment="1">
      <alignment horizontal="left"/>
    </xf>
    <xf numFmtId="0" fontId="6" fillId="0" borderId="4" xfId="9" applyNumberFormat="1" applyFont="1" applyBorder="1" applyAlignment="1">
      <alignment horizontal="center"/>
    </xf>
    <xf numFmtId="4" fontId="6" fillId="0" borderId="5" xfId="9" applyNumberFormat="1" applyFont="1" applyBorder="1" applyAlignment="1">
      <alignment horizontal="center"/>
    </xf>
    <xf numFmtId="0" fontId="6" fillId="0" borderId="6" xfId="9" applyNumberFormat="1" applyFont="1" applyBorder="1" applyAlignment="1">
      <alignment horizontal="center"/>
    </xf>
    <xf numFmtId="4" fontId="6" fillId="0" borderId="7" xfId="9" applyNumberFormat="1" applyFont="1" applyBorder="1" applyAlignment="1">
      <alignment horizontal="center"/>
    </xf>
    <xf numFmtId="4" fontId="6" fillId="0" borderId="0" xfId="9" applyFont="1" applyAlignment="1">
      <alignment horizontal="left" wrapText="1"/>
    </xf>
    <xf numFmtId="4" fontId="6" fillId="0" borderId="0" xfId="9" applyFont="1" applyAlignment="1">
      <alignment horizontal="left"/>
    </xf>
    <xf numFmtId="4" fontId="6" fillId="0" borderId="0" xfId="9" applyFont="1"/>
    <xf numFmtId="165" fontId="6" fillId="0" borderId="0" xfId="9" applyNumberFormat="1" applyFont="1"/>
    <xf numFmtId="0" fontId="7" fillId="0" borderId="0" xfId="9" applyNumberFormat="1" applyFont="1" applyBorder="1" applyAlignment="1">
      <alignment horizontal="center" vertical="top"/>
    </xf>
    <xf numFmtId="165" fontId="8" fillId="0" borderId="0" xfId="9" applyNumberFormat="1" applyFont="1" applyBorder="1" applyAlignment="1" applyProtection="1">
      <alignment horizontal="left" vertical="top"/>
    </xf>
    <xf numFmtId="49" fontId="9" fillId="0" borderId="0" xfId="9" applyNumberFormat="1" applyFont="1" applyBorder="1" applyAlignment="1">
      <alignment horizontal="right" vertical="top"/>
    </xf>
    <xf numFmtId="0" fontId="6" fillId="0" borderId="0" xfId="9" applyNumberFormat="1" applyFont="1" applyAlignment="1">
      <alignment horizontal="center"/>
    </xf>
    <xf numFmtId="166" fontId="6" fillId="0" borderId="0" xfId="9" applyNumberFormat="1" applyFont="1" applyAlignment="1">
      <alignment horizontal="right"/>
    </xf>
    <xf numFmtId="0" fontId="7" fillId="0" borderId="0" xfId="9" applyNumberFormat="1" applyFont="1" applyAlignment="1">
      <alignment horizontal="center"/>
    </xf>
    <xf numFmtId="166" fontId="8" fillId="0" borderId="0" xfId="9" applyNumberFormat="1" applyFont="1" applyBorder="1" applyAlignment="1" applyProtection="1">
      <alignment horizontal="left" vertical="top"/>
    </xf>
    <xf numFmtId="0" fontId="6" fillId="0" borderId="0" xfId="9" applyNumberFormat="1" applyFont="1" applyAlignment="1">
      <alignment horizontal="right"/>
    </xf>
    <xf numFmtId="0" fontId="8" fillId="0" borderId="0" xfId="9" applyNumberFormat="1" applyFont="1" applyBorder="1" applyAlignment="1" applyProtection="1">
      <alignment horizontal="left" vertical="top"/>
    </xf>
    <xf numFmtId="4" fontId="6" fillId="0" borderId="0" xfId="9" applyNumberFormat="1" applyFont="1" applyAlignment="1">
      <alignment horizontal="right"/>
    </xf>
    <xf numFmtId="4" fontId="6" fillId="0" borderId="0" xfId="9" applyNumberFormat="1" applyFont="1"/>
    <xf numFmtId="1" fontId="8" fillId="0" borderId="0" xfId="9" applyNumberFormat="1" applyFont="1" applyBorder="1" applyAlignment="1" applyProtection="1">
      <alignment horizontal="left" vertical="top"/>
    </xf>
    <xf numFmtId="0" fontId="4" fillId="0" borderId="0" xfId="168" applyNumberFormat="1" applyAlignment="1"/>
    <xf numFmtId="4" fontId="4" fillId="0" borderId="0" xfId="102" applyFont="1" applyAlignment="1" applyProtection="1">
      <alignment horizontal="right"/>
      <protection locked="0"/>
    </xf>
    <xf numFmtId="4" fontId="4" fillId="0" borderId="0" xfId="9" applyFont="1" applyAlignment="1" applyProtection="1">
      <alignment horizontal="right"/>
      <protection locked="0"/>
    </xf>
    <xf numFmtId="168" fontId="4" fillId="0" borderId="0" xfId="9" applyNumberFormat="1" applyFont="1" applyAlignment="1" applyProtection="1">
      <alignment horizontal="right"/>
      <protection locked="0"/>
    </xf>
    <xf numFmtId="168" fontId="4" fillId="0" borderId="0" xfId="9" applyNumberFormat="1" applyFont="1" applyBorder="1" applyAlignment="1" applyProtection="1">
      <alignment horizontal="right"/>
      <protection locked="0"/>
    </xf>
    <xf numFmtId="168" fontId="4" fillId="0" borderId="0" xfId="102" applyNumberFormat="1" applyFont="1" applyAlignment="1" applyProtection="1">
      <alignment horizontal="right"/>
      <protection locked="0"/>
    </xf>
    <xf numFmtId="168" fontId="4" fillId="0" borderId="0" xfId="102" applyNumberFormat="1" applyFont="1" applyBorder="1" applyAlignment="1" applyProtection="1">
      <alignment horizontal="right"/>
      <protection locked="0"/>
    </xf>
    <xf numFmtId="49" fontId="4" fillId="0" borderId="0" xfId="9" applyNumberFormat="1" applyFont="1" applyAlignment="1" applyProtection="1">
      <alignment horizontal="left" indent="3"/>
      <protection locked="0"/>
    </xf>
    <xf numFmtId="164" fontId="4" fillId="0" borderId="0" xfId="9" applyNumberFormat="1" applyFont="1" applyAlignment="1" applyProtection="1">
      <alignment horizontal="right"/>
      <protection locked="0"/>
    </xf>
    <xf numFmtId="164" fontId="4" fillId="0" borderId="0" xfId="9" applyNumberFormat="1" applyFont="1" applyBorder="1" applyAlignment="1" applyProtection="1">
      <alignment horizontal="right"/>
      <protection locked="0"/>
    </xf>
    <xf numFmtId="164" fontId="4" fillId="0" borderId="0" xfId="102" applyNumberFormat="1" applyFont="1" applyAlignment="1" applyProtection="1">
      <alignment horizontal="right"/>
      <protection locked="0"/>
    </xf>
    <xf numFmtId="164" fontId="4" fillId="0" borderId="0" xfId="102" applyNumberFormat="1" applyFont="1" applyBorder="1" applyAlignment="1" applyProtection="1">
      <alignment horizontal="right"/>
      <protection locked="0"/>
    </xf>
    <xf numFmtId="180" fontId="4" fillId="0" borderId="0" xfId="9" applyNumberFormat="1" applyFont="1" applyBorder="1" applyAlignment="1" applyProtection="1">
      <alignment horizontal="right"/>
      <protection locked="0"/>
    </xf>
    <xf numFmtId="3" fontId="4" fillId="0" borderId="0" xfId="9" applyNumberFormat="1" applyFont="1" applyAlignment="1" applyProtection="1">
      <alignment horizontal="right"/>
      <protection locked="0"/>
    </xf>
    <xf numFmtId="3" fontId="4" fillId="0" borderId="0" xfId="102" applyNumberFormat="1" applyFont="1" applyAlignment="1" applyProtection="1">
      <alignment horizontal="right"/>
      <protection locked="0"/>
    </xf>
    <xf numFmtId="4" fontId="4" fillId="0" borderId="0" xfId="9" applyNumberFormat="1" applyFont="1" applyAlignment="1" applyProtection="1">
      <alignment horizontal="right"/>
      <protection locked="0"/>
    </xf>
    <xf numFmtId="4" fontId="4" fillId="0" borderId="0" xfId="102" applyNumberFormat="1" applyFont="1" applyAlignment="1" applyProtection="1">
      <alignment horizontal="right"/>
      <protection locked="0"/>
    </xf>
    <xf numFmtId="4" fontId="4" fillId="0" borderId="0" xfId="102" applyNumberFormat="1" applyFont="1" applyBorder="1" applyAlignment="1" applyProtection="1">
      <alignment horizontal="right"/>
      <protection locked="0"/>
    </xf>
    <xf numFmtId="49" fontId="4" fillId="0" borderId="0" xfId="9" applyNumberFormat="1" applyFont="1" applyBorder="1" applyAlignment="1" applyProtection="1">
      <alignment horizontal="right"/>
      <protection locked="0"/>
    </xf>
    <xf numFmtId="4" fontId="4" fillId="0" borderId="0" xfId="9" applyNumberFormat="1" applyFont="1" applyBorder="1" applyAlignment="1" applyProtection="1">
      <alignment horizontal="right"/>
      <protection locked="0"/>
    </xf>
    <xf numFmtId="4" fontId="5" fillId="0" borderId="0" xfId="9" applyFont="1" applyAlignment="1" applyProtection="1">
      <alignment horizontal="right"/>
      <protection locked="0"/>
    </xf>
    <xf numFmtId="3" fontId="5" fillId="0" borderId="0" xfId="9" applyNumberFormat="1" applyFont="1" applyAlignment="1" applyProtection="1">
      <alignment horizontal="right"/>
      <protection locked="0"/>
    </xf>
    <xf numFmtId="4" fontId="5" fillId="0" borderId="0" xfId="102" applyFont="1" applyAlignment="1" applyProtection="1">
      <alignment horizontal="right"/>
      <protection locked="0"/>
    </xf>
    <xf numFmtId="3" fontId="5" fillId="0" borderId="0" xfId="102" applyNumberFormat="1" applyFont="1" applyAlignment="1" applyProtection="1">
      <alignment horizontal="right"/>
      <protection locked="0"/>
    </xf>
    <xf numFmtId="49" fontId="5" fillId="0" borderId="0" xfId="9" applyNumberFormat="1" applyFont="1" applyAlignment="1" applyProtection="1">
      <alignment horizontal="left" indent="1"/>
      <protection locked="0"/>
    </xf>
    <xf numFmtId="5" fontId="4" fillId="0" borderId="0" xfId="9" applyNumberFormat="1" applyFont="1" applyAlignment="1" applyProtection="1">
      <alignment horizontal="right"/>
      <protection locked="0"/>
    </xf>
    <xf numFmtId="5" fontId="4" fillId="0" borderId="0" xfId="102" applyNumberFormat="1" applyFont="1" applyAlignment="1" applyProtection="1">
      <alignment horizontal="right"/>
      <protection locked="0"/>
    </xf>
    <xf numFmtId="5" fontId="4" fillId="0" borderId="0" xfId="102" applyNumberFormat="1" applyFont="1" applyBorder="1" applyAlignment="1" applyProtection="1">
      <alignment horizontal="right"/>
      <protection locked="0"/>
    </xf>
    <xf numFmtId="5" fontId="4" fillId="0" borderId="0" xfId="9" applyNumberFormat="1" applyFont="1" applyBorder="1" applyAlignment="1" applyProtection="1">
      <alignment horizontal="right"/>
      <protection locked="0"/>
    </xf>
    <xf numFmtId="167" fontId="4" fillId="0" borderId="0" xfId="45" applyNumberFormat="1" applyFont="1" applyAlignment="1" applyProtection="1">
      <alignment horizontal="right"/>
      <protection locked="0"/>
    </xf>
    <xf numFmtId="167" fontId="4" fillId="0" borderId="0" xfId="9" applyNumberFormat="1" applyFont="1" applyAlignment="1" applyProtection="1">
      <alignment horizontal="right"/>
      <protection locked="0"/>
    </xf>
    <xf numFmtId="167" fontId="4" fillId="0" borderId="0" xfId="102" applyNumberFormat="1" applyFont="1" applyAlignment="1" applyProtection="1">
      <alignment horizontal="right"/>
      <protection locked="0"/>
    </xf>
    <xf numFmtId="167" fontId="4" fillId="0" borderId="0" xfId="102" applyNumberFormat="1" applyFont="1" applyBorder="1" applyAlignment="1" applyProtection="1">
      <alignment horizontal="right"/>
      <protection locked="0"/>
    </xf>
    <xf numFmtId="167" fontId="4" fillId="0" borderId="0" xfId="9" applyNumberFormat="1" applyFont="1" applyBorder="1" applyAlignment="1" applyProtection="1">
      <alignment horizontal="right"/>
      <protection locked="0"/>
    </xf>
    <xf numFmtId="43" fontId="5" fillId="0" borderId="0" xfId="45" applyFont="1" applyAlignment="1" applyProtection="1">
      <alignment horizontal="right"/>
      <protection locked="0"/>
    </xf>
    <xf numFmtId="5" fontId="4" fillId="0" borderId="0" xfId="57" applyNumberFormat="1" applyFont="1" applyAlignment="1" applyProtection="1">
      <alignment horizontal="right"/>
      <protection locked="0"/>
    </xf>
    <xf numFmtId="43" fontId="4" fillId="0" borderId="0" xfId="45" applyNumberFormat="1" applyFont="1" applyAlignment="1" applyProtection="1">
      <alignment horizontal="right"/>
      <protection locked="0"/>
    </xf>
    <xf numFmtId="43" fontId="4" fillId="0" borderId="0" xfId="45" applyFont="1" applyAlignment="1" applyProtection="1">
      <alignment horizontal="right"/>
      <protection locked="0"/>
    </xf>
    <xf numFmtId="43" fontId="4" fillId="0" borderId="0" xfId="102" applyNumberFormat="1" applyFont="1" applyAlignment="1" applyProtection="1">
      <alignment horizontal="right"/>
      <protection locked="0"/>
    </xf>
    <xf numFmtId="43" fontId="4" fillId="0" borderId="0" xfId="102" applyNumberFormat="1" applyFont="1" applyBorder="1" applyAlignment="1" applyProtection="1">
      <alignment horizontal="right"/>
      <protection locked="0"/>
    </xf>
    <xf numFmtId="43" fontId="4" fillId="0" borderId="0" xfId="9" applyNumberFormat="1" applyFont="1" applyBorder="1" applyAlignment="1" applyProtection="1">
      <alignment horizontal="right"/>
      <protection locked="0"/>
    </xf>
    <xf numFmtId="4" fontId="5" fillId="0" borderId="0" xfId="9" applyNumberFormat="1" applyFont="1" applyAlignment="1" applyProtection="1">
      <alignment horizontal="right"/>
      <protection locked="0"/>
    </xf>
    <xf numFmtId="164" fontId="4" fillId="0" borderId="0" xfId="148" applyNumberFormat="1" applyFont="1" applyAlignment="1" applyProtection="1">
      <alignment horizontal="right"/>
      <protection locked="0"/>
    </xf>
    <xf numFmtId="164" fontId="4" fillId="0" borderId="0" xfId="148" applyNumberFormat="1" applyFont="1" applyBorder="1" applyAlignment="1" applyProtection="1">
      <alignment horizontal="right"/>
      <protection locked="0"/>
    </xf>
    <xf numFmtId="3" fontId="4" fillId="0" borderId="0" xfId="102" applyNumberFormat="1" applyFont="1" applyBorder="1" applyAlignment="1" applyProtection="1">
      <alignment horizontal="right"/>
      <protection locked="0"/>
    </xf>
    <xf numFmtId="3" fontId="4" fillId="0" borderId="0" xfId="9" applyNumberFormat="1" applyFont="1" applyBorder="1" applyAlignment="1" applyProtection="1">
      <alignment horizontal="right"/>
      <protection locked="0"/>
    </xf>
    <xf numFmtId="0" fontId="4" fillId="0" borderId="0" xfId="168" applyFont="1" applyAlignment="1">
      <alignment vertical="center" wrapText="1"/>
    </xf>
    <xf numFmtId="0" fontId="4" fillId="0" borderId="0" xfId="168" applyAlignment="1">
      <alignment wrapText="1"/>
    </xf>
    <xf numFmtId="164" fontId="4" fillId="0" borderId="0" xfId="151" applyNumberFormat="1" applyFont="1" applyAlignment="1" applyProtection="1">
      <alignment horizontal="right"/>
      <protection locked="0"/>
    </xf>
    <xf numFmtId="164" fontId="4" fillId="0" borderId="0" xfId="40" applyNumberFormat="1" applyFont="1" applyAlignment="1" applyProtection="1">
      <alignment horizontal="right"/>
      <protection locked="0"/>
    </xf>
    <xf numFmtId="0" fontId="53" fillId="0" borderId="0" xfId="171" applyFont="1" applyFill="1"/>
    <xf numFmtId="3" fontId="4" fillId="0" borderId="0" xfId="113" applyNumberFormat="1" applyFont="1" applyFill="1" applyBorder="1" applyAlignment="1"/>
    <xf numFmtId="3" fontId="4" fillId="0" borderId="0" xfId="9" applyNumberFormat="1" applyFont="1" applyAlignment="1" applyProtection="1">
      <alignment horizontal="center"/>
      <protection locked="0"/>
    </xf>
    <xf numFmtId="4" fontId="5" fillId="0" borderId="0" xfId="40" applyFont="1" applyFill="1" applyBorder="1" applyAlignment="1" applyProtection="1">
      <alignment horizontal="right"/>
      <protection locked="0"/>
    </xf>
    <xf numFmtId="4" fontId="4" fillId="0" borderId="0" xfId="40" applyFont="1" applyFill="1" applyBorder="1" applyAlignment="1" applyProtection="1">
      <alignment horizontal="right"/>
      <protection locked="0"/>
    </xf>
    <xf numFmtId="49" fontId="35" fillId="0" borderId="0" xfId="9" applyNumberFormat="1" applyFont="1" applyAlignment="1" applyProtection="1">
      <alignment horizontal="left" wrapText="1"/>
      <protection locked="0"/>
    </xf>
    <xf numFmtId="4" fontId="5" fillId="0" borderId="0" xfId="40" applyFont="1" applyAlignment="1" applyProtection="1">
      <alignment horizontal="right"/>
      <protection locked="0"/>
    </xf>
    <xf numFmtId="49" fontId="54" fillId="0" borderId="0" xfId="9" applyNumberFormat="1" applyFont="1" applyAlignment="1" applyProtection="1">
      <alignment horizontal="left" wrapText="1"/>
      <protection locked="0"/>
    </xf>
    <xf numFmtId="4" fontId="4" fillId="0" borderId="0" xfId="40" applyNumberFormat="1" applyFont="1" applyAlignment="1" applyProtection="1">
      <alignment horizontal="right"/>
      <protection locked="0"/>
    </xf>
    <xf numFmtId="167" fontId="4" fillId="0" borderId="0" xfId="113" applyNumberFormat="1" applyFont="1" applyFill="1" applyBorder="1" applyAlignment="1"/>
    <xf numFmtId="3" fontId="4" fillId="0" borderId="0" xfId="40" applyNumberFormat="1" applyFont="1" applyAlignment="1" applyProtection="1">
      <alignment horizontal="right"/>
      <protection locked="0"/>
    </xf>
    <xf numFmtId="3" fontId="4" fillId="0" borderId="0" xfId="246" applyNumberFormat="1" applyFont="1" applyFill="1" applyBorder="1" applyAlignment="1"/>
    <xf numFmtId="4" fontId="4" fillId="0" borderId="0" xfId="102" applyFont="1" applyAlignment="1" applyProtection="1">
      <alignment horizontal="center"/>
      <protection locked="0"/>
    </xf>
    <xf numFmtId="49" fontId="4" fillId="0" borderId="0" xfId="9" quotePrefix="1" applyNumberFormat="1" applyFont="1" applyAlignment="1" applyProtection="1">
      <alignment horizontal="left" indent="2"/>
      <protection locked="0"/>
    </xf>
    <xf numFmtId="49" fontId="4" fillId="0" borderId="0" xfId="9" quotePrefix="1" applyNumberFormat="1" applyFont="1" applyAlignment="1" applyProtection="1">
      <alignment horizontal="left" indent="3"/>
      <protection locked="0"/>
    </xf>
    <xf numFmtId="4" fontId="4" fillId="0" borderId="0" xfId="9" applyNumberFormat="1" applyAlignment="1">
      <alignment horizontal="right"/>
    </xf>
    <xf numFmtId="4" fontId="4" fillId="0" borderId="0" xfId="9" applyNumberFormat="1" applyAlignment="1">
      <alignment horizontal="left"/>
    </xf>
    <xf numFmtId="0" fontId="4" fillId="0" borderId="0" xfId="168" applyAlignment="1">
      <alignment horizontal="right"/>
    </xf>
    <xf numFmtId="4" fontId="4" fillId="0" borderId="0" xfId="168" applyNumberFormat="1" applyAlignment="1">
      <alignment horizontal="right"/>
    </xf>
    <xf numFmtId="49" fontId="4" fillId="0" borderId="0" xfId="9" applyNumberFormat="1" applyFont="1" applyAlignment="1" applyProtection="1">
      <alignment horizontal="left" indent="5"/>
      <protection locked="0"/>
    </xf>
    <xf numFmtId="5" fontId="4" fillId="0" borderId="0" xfId="214" applyNumberFormat="1" applyFont="1" applyFill="1" applyAlignment="1">
      <alignment horizontal="right"/>
    </xf>
    <xf numFmtId="37" fontId="4" fillId="0" borderId="0" xfId="9" applyNumberFormat="1" applyFont="1" applyAlignment="1" applyProtection="1">
      <alignment horizontal="right"/>
      <protection locked="0"/>
    </xf>
    <xf numFmtId="37" fontId="4" fillId="0" borderId="0" xfId="214" applyNumberFormat="1" applyFont="1" applyFill="1" applyAlignment="1">
      <alignment horizontal="right"/>
    </xf>
    <xf numFmtId="164" fontId="4" fillId="0" borderId="0" xfId="214" applyNumberFormat="1" applyFont="1" applyFill="1" applyAlignment="1">
      <alignment horizontal="right"/>
    </xf>
    <xf numFmtId="3" fontId="4" fillId="0" borderId="0" xfId="9" applyNumberFormat="1" applyFont="1" applyAlignment="1" applyProtection="1">
      <alignment horizontal="left" wrapText="1"/>
      <protection locked="0"/>
    </xf>
    <xf numFmtId="3" fontId="4" fillId="0" borderId="0" xfId="9" applyNumberFormat="1" applyFont="1" applyAlignment="1" applyProtection="1">
      <alignment horizontal="left" indent="3"/>
      <protection locked="0"/>
    </xf>
    <xf numFmtId="5" fontId="4" fillId="0" borderId="0" xfId="57" applyNumberFormat="1" applyFont="1" applyFill="1" applyAlignment="1">
      <alignment horizontal="right"/>
    </xf>
    <xf numFmtId="49" fontId="4" fillId="0" borderId="0" xfId="9" applyNumberFormat="1" applyFont="1" applyAlignment="1" applyProtection="1">
      <alignment horizontal="left"/>
      <protection locked="0"/>
    </xf>
    <xf numFmtId="181" fontId="4" fillId="0" borderId="0" xfId="9" applyNumberFormat="1" applyFont="1" applyAlignment="1" applyProtection="1">
      <alignment horizontal="right"/>
      <protection locked="0"/>
    </xf>
    <xf numFmtId="49" fontId="4" fillId="0" borderId="0" xfId="9" applyNumberFormat="1" applyFont="1" applyFill="1" applyAlignment="1" applyProtection="1">
      <alignment horizontal="left" indent="4"/>
      <protection locked="0"/>
    </xf>
    <xf numFmtId="5" fontId="4" fillId="0" borderId="0" xfId="9" applyNumberFormat="1" applyFont="1" applyAlignment="1" applyProtection="1">
      <alignment horizontal="center"/>
      <protection locked="0"/>
    </xf>
    <xf numFmtId="5" fontId="4" fillId="0" borderId="0" xfId="9" applyNumberFormat="1" applyFont="1" applyAlignment="1" applyProtection="1">
      <alignment horizontal="left" wrapText="1"/>
      <protection locked="0"/>
    </xf>
    <xf numFmtId="5" fontId="4" fillId="0" borderId="0" xfId="9" quotePrefix="1" applyNumberFormat="1" applyFont="1" applyFill="1" applyAlignment="1" applyProtection="1">
      <alignment horizontal="left" indent="4"/>
      <protection locked="0"/>
    </xf>
    <xf numFmtId="164" fontId="4" fillId="0" borderId="0" xfId="9" applyNumberFormat="1" applyFont="1" applyAlignment="1" applyProtection="1">
      <alignment horizontal="left" wrapText="1"/>
      <protection locked="0"/>
    </xf>
    <xf numFmtId="164" fontId="4" fillId="0" borderId="0" xfId="9" applyNumberFormat="1" applyFont="1" applyFill="1" applyAlignment="1" applyProtection="1">
      <alignment horizontal="left" indent="3"/>
      <protection locked="0"/>
    </xf>
    <xf numFmtId="5" fontId="4" fillId="0" borderId="0" xfId="9" quotePrefix="1" applyNumberFormat="1" applyFont="1" applyFill="1" applyAlignment="1" applyProtection="1">
      <alignment horizontal="left" indent="3"/>
      <protection locked="0"/>
    </xf>
    <xf numFmtId="164" fontId="4" fillId="0" borderId="0" xfId="9" applyNumberFormat="1" applyAlignment="1">
      <alignment horizontal="right"/>
    </xf>
    <xf numFmtId="4" fontId="4" fillId="0" borderId="0" xfId="9" quotePrefix="1" applyFont="1" applyAlignment="1">
      <alignment horizontal="left" indent="2"/>
    </xf>
    <xf numFmtId="5" fontId="4" fillId="0" borderId="0" xfId="9" applyNumberFormat="1" applyAlignment="1">
      <alignment horizontal="right"/>
    </xf>
    <xf numFmtId="4" fontId="4" fillId="0" borderId="0" xfId="9" quotePrefix="1" applyFont="1" applyFill="1" applyAlignment="1">
      <alignment horizontal="left" indent="3"/>
    </xf>
    <xf numFmtId="49" fontId="4" fillId="0" borderId="0" xfId="9" quotePrefix="1" applyNumberFormat="1" applyFont="1" applyFill="1" applyAlignment="1" applyProtection="1">
      <alignment horizontal="left" indent="3"/>
      <protection locked="0"/>
    </xf>
    <xf numFmtId="165" fontId="6" fillId="0" borderId="0" xfId="9" applyNumberFormat="1" applyFont="1" applyAlignment="1">
      <alignment horizontal="right"/>
    </xf>
    <xf numFmtId="3" fontId="4" fillId="0" borderId="0" xfId="9" applyNumberFormat="1" applyAlignment="1">
      <alignment horizontal="right"/>
    </xf>
    <xf numFmtId="3" fontId="4" fillId="0" borderId="0" xfId="168" applyNumberFormat="1" applyAlignment="1"/>
    <xf numFmtId="3" fontId="4" fillId="0" borderId="0" xfId="9" applyNumberFormat="1" applyAlignment="1" applyProtection="1">
      <protection locked="0"/>
    </xf>
    <xf numFmtId="1" fontId="4" fillId="0" borderId="0" xfId="9" applyNumberFormat="1" applyFont="1" applyAlignment="1" applyProtection="1">
      <alignment horizontal="right"/>
      <protection locked="0"/>
    </xf>
    <xf numFmtId="1" fontId="4" fillId="0" borderId="0" xfId="57" applyNumberFormat="1" applyFont="1" applyAlignment="1" applyProtection="1">
      <alignment horizontal="right"/>
      <protection locked="0"/>
    </xf>
    <xf numFmtId="3" fontId="5" fillId="0" borderId="0" xfId="9" applyNumberFormat="1" applyFont="1" applyAlignment="1" applyProtection="1">
      <alignment horizontal="center"/>
      <protection locked="0"/>
    </xf>
    <xf numFmtId="3" fontId="6" fillId="0" borderId="3" xfId="9" applyNumberFormat="1" applyFont="1" applyBorder="1" applyAlignment="1">
      <alignment horizontal="center"/>
    </xf>
    <xf numFmtId="3" fontId="6" fillId="0" borderId="5" xfId="9" applyNumberFormat="1" applyFont="1" applyBorder="1" applyAlignment="1">
      <alignment horizontal="center"/>
    </xf>
    <xf numFmtId="3" fontId="6" fillId="0" borderId="7" xfId="9" applyNumberFormat="1" applyFont="1" applyBorder="1" applyAlignment="1">
      <alignment horizontal="center"/>
    </xf>
    <xf numFmtId="3" fontId="6" fillId="0" borderId="0" xfId="9" applyNumberFormat="1" applyFont="1"/>
    <xf numFmtId="3" fontId="6" fillId="0" borderId="0" xfId="9" applyNumberFormat="1" applyFont="1" applyAlignment="1">
      <alignment horizontal="right"/>
    </xf>
    <xf numFmtId="4" fontId="4" fillId="0" borderId="0" xfId="3"/>
    <xf numFmtId="4" fontId="4" fillId="0" borderId="0" xfId="3" applyFont="1" applyFill="1" applyAlignment="1">
      <alignment horizontal="left" vertical="top" wrapText="1" indent="1"/>
    </xf>
    <xf numFmtId="0" fontId="4" fillId="0" borderId="0" xfId="3" applyNumberFormat="1" applyFont="1" applyFill="1" applyAlignment="1" applyProtection="1">
      <alignment horizontal="center"/>
      <protection locked="0"/>
    </xf>
    <xf numFmtId="4" fontId="5" fillId="0" borderId="0" xfId="10" applyFont="1" applyFill="1" applyAlignment="1" applyProtection="1">
      <alignment horizontal="right"/>
      <protection locked="0"/>
    </xf>
    <xf numFmtId="0" fontId="5" fillId="0" borderId="0" xfId="3" applyNumberFormat="1" applyFont="1" applyFill="1" applyAlignment="1" applyProtection="1">
      <alignment horizontal="center"/>
      <protection locked="0"/>
    </xf>
    <xf numFmtId="4" fontId="5" fillId="0" borderId="0" xfId="3" applyNumberFormat="1" applyFont="1" applyFill="1" applyAlignment="1" applyProtection="1">
      <protection locked="0"/>
    </xf>
    <xf numFmtId="3" fontId="4" fillId="0" borderId="0" xfId="2" applyNumberFormat="1" applyFont="1" applyFill="1" applyAlignment="1">
      <alignment horizontal="right"/>
    </xf>
    <xf numFmtId="4" fontId="4" fillId="0" borderId="0" xfId="10" applyFont="1" applyFill="1" applyAlignment="1" applyProtection="1">
      <alignment horizontal="right"/>
      <protection locked="0"/>
    </xf>
    <xf numFmtId="49" fontId="5" fillId="0" borderId="0" xfId="1" applyNumberFormat="1" applyFont="1" applyFill="1" applyAlignment="1" applyProtection="1">
      <alignment horizontal="left" indent="1"/>
      <protection locked="0"/>
    </xf>
    <xf numFmtId="173" fontId="4" fillId="0" borderId="0" xfId="10" applyNumberFormat="1" applyFont="1" applyFill="1" applyAlignment="1" applyProtection="1">
      <alignment horizontal="right"/>
      <protection locked="0"/>
    </xf>
    <xf numFmtId="173" fontId="4" fillId="0" borderId="0" xfId="3" applyNumberFormat="1" applyFont="1" applyFill="1" applyAlignment="1" applyProtection="1">
      <alignment horizontal="right"/>
      <protection locked="0"/>
    </xf>
    <xf numFmtId="173" fontId="4" fillId="0" borderId="0" xfId="3" applyNumberFormat="1" applyFont="1" applyFill="1" applyAlignment="1" applyProtection="1">
      <alignment horizontal="center"/>
      <protection locked="0"/>
    </xf>
    <xf numFmtId="49" fontId="5" fillId="0" borderId="0" xfId="1" applyNumberFormat="1" applyFont="1" applyFill="1" applyAlignment="1" applyProtection="1">
      <alignment horizontal="left" wrapText="1"/>
      <protection locked="0"/>
    </xf>
    <xf numFmtId="4" fontId="5" fillId="0" borderId="0" xfId="3" applyNumberFormat="1" applyFont="1" applyFill="1" applyAlignment="1" applyProtection="1">
      <alignment horizontal="right"/>
      <protection locked="0"/>
    </xf>
    <xf numFmtId="4" fontId="4" fillId="0" borderId="0" xfId="3" applyFont="1" applyFill="1" applyAlignment="1" applyProtection="1">
      <protection locked="0"/>
    </xf>
    <xf numFmtId="168" fontId="4" fillId="0" borderId="0" xfId="10" applyNumberFormat="1" applyFont="1" applyFill="1" applyAlignment="1" applyProtection="1">
      <alignment horizontal="right"/>
      <protection locked="0"/>
    </xf>
    <xf numFmtId="168" fontId="4" fillId="0" borderId="0" xfId="3" applyNumberFormat="1" applyFont="1" applyFill="1" applyAlignment="1" applyProtection="1">
      <alignment horizontal="right"/>
      <protection locked="0"/>
    </xf>
    <xf numFmtId="173" fontId="4" fillId="0" borderId="0" xfId="3" applyNumberFormat="1" applyFont="1" applyFill="1" applyAlignment="1" applyProtection="1">
      <protection locked="0"/>
    </xf>
    <xf numFmtId="49" fontId="4" fillId="0" borderId="0" xfId="1" applyNumberFormat="1" applyFont="1" applyFill="1" applyAlignment="1" applyProtection="1">
      <alignment horizontal="left" indent="3"/>
      <protection locked="0"/>
    </xf>
    <xf numFmtId="167" fontId="4" fillId="0" borderId="0" xfId="42" applyNumberFormat="1" applyFont="1" applyFill="1" applyAlignment="1" applyProtection="1">
      <alignment horizontal="right"/>
      <protection locked="0"/>
    </xf>
    <xf numFmtId="167" fontId="10" fillId="0" borderId="0" xfId="45" applyNumberFormat="1" applyFont="1" applyFill="1" applyAlignment="1" applyProtection="1">
      <alignment horizontal="center"/>
      <protection locked="0"/>
    </xf>
    <xf numFmtId="4" fontId="10" fillId="0" borderId="0" xfId="3" applyFont="1" applyFill="1" applyAlignment="1" applyProtection="1">
      <alignment horizontal="center"/>
      <protection locked="0"/>
    </xf>
    <xf numFmtId="167" fontId="4" fillId="0" borderId="0" xfId="45" applyNumberFormat="1" applyFont="1" applyFill="1" applyAlignment="1" applyProtection="1">
      <protection locked="0"/>
    </xf>
    <xf numFmtId="167" fontId="4" fillId="0" borderId="0" xfId="3" applyNumberFormat="1" applyFont="1" applyFill="1" applyAlignment="1" applyProtection="1">
      <alignment horizontal="right"/>
      <protection locked="0"/>
    </xf>
    <xf numFmtId="167" fontId="4" fillId="0" borderId="0" xfId="45" applyNumberFormat="1" applyFont="1" applyFill="1" applyAlignment="1" applyProtection="1">
      <alignment horizontal="center"/>
      <protection locked="0"/>
    </xf>
    <xf numFmtId="167" fontId="4" fillId="0" borderId="0" xfId="3" applyNumberFormat="1" applyFont="1" applyFill="1" applyAlignment="1" applyProtection="1">
      <protection locked="0"/>
    </xf>
    <xf numFmtId="175" fontId="4" fillId="0" borderId="0" xfId="10" applyNumberFormat="1" applyFont="1" applyFill="1" applyAlignment="1" applyProtection="1">
      <alignment horizontal="right"/>
      <protection locked="0"/>
    </xf>
    <xf numFmtId="175" fontId="4" fillId="0" borderId="0" xfId="3" applyNumberFormat="1" applyFont="1" applyFill="1" applyAlignment="1" applyProtection="1">
      <alignment horizontal="right"/>
      <protection locked="0"/>
    </xf>
    <xf numFmtId="175" fontId="4" fillId="0" borderId="0" xfId="3" applyNumberFormat="1" applyFont="1" applyFill="1" applyAlignment="1" applyProtection="1">
      <alignment horizontal="center"/>
      <protection locked="0"/>
    </xf>
    <xf numFmtId="175" fontId="4" fillId="0" borderId="0" xfId="3" applyNumberFormat="1" applyFont="1" applyFill="1" applyAlignment="1" applyProtection="1">
      <protection locked="0"/>
    </xf>
    <xf numFmtId="0" fontId="4" fillId="0" borderId="0" xfId="218" applyAlignment="1">
      <alignment horizontal="left" wrapText="1" indent="1"/>
    </xf>
    <xf numFmtId="0" fontId="3" fillId="0" borderId="0" xfId="97" applyNumberFormat="1" applyAlignment="1" applyProtection="1">
      <alignment horizontal="center"/>
      <protection locked="0"/>
    </xf>
    <xf numFmtId="4" fontId="3" fillId="0" borderId="0" xfId="97" applyNumberFormat="1" applyAlignment="1" applyProtection="1">
      <protection locked="0"/>
    </xf>
    <xf numFmtId="4" fontId="3" fillId="0" borderId="0" xfId="97" applyNumberFormat="1" applyAlignment="1" applyProtection="1">
      <alignment horizontal="right"/>
      <protection locked="0"/>
    </xf>
    <xf numFmtId="4" fontId="5" fillId="0" borderId="0" xfId="97" applyFont="1" applyAlignment="1" applyProtection="1">
      <alignment horizontal="left" wrapText="1"/>
      <protection locked="0"/>
    </xf>
    <xf numFmtId="4" fontId="5" fillId="0" borderId="0" xfId="97" applyFont="1" applyAlignment="1" applyProtection="1">
      <alignment horizontal="left"/>
      <protection locked="0"/>
    </xf>
    <xf numFmtId="4" fontId="4" fillId="0" borderId="0" xfId="97" applyFont="1" applyAlignment="1" applyProtection="1">
      <alignment horizontal="right"/>
      <protection locked="0"/>
    </xf>
    <xf numFmtId="3" fontId="4" fillId="0" borderId="0" xfId="97" applyNumberFormat="1" applyFont="1" applyAlignment="1" applyProtection="1">
      <alignment horizontal="right"/>
      <protection locked="0"/>
    </xf>
    <xf numFmtId="3" fontId="4" fillId="0" borderId="0" xfId="227" applyNumberFormat="1" applyFont="1" applyAlignment="1" applyProtection="1">
      <alignment horizontal="right"/>
      <protection locked="0"/>
    </xf>
    <xf numFmtId="4" fontId="4" fillId="0" borderId="0" xfId="227" applyFont="1" applyAlignment="1" applyProtection="1">
      <alignment horizontal="center"/>
      <protection locked="0"/>
    </xf>
    <xf numFmtId="3" fontId="4" fillId="0" borderId="0" xfId="9" applyNumberFormat="1" applyFont="1" applyAlignment="1" applyProtection="1">
      <protection locked="0"/>
    </xf>
    <xf numFmtId="4" fontId="4" fillId="0" borderId="0" xfId="227" applyFont="1" applyAlignment="1" applyProtection="1">
      <alignment horizontal="right"/>
      <protection locked="0"/>
    </xf>
    <xf numFmtId="4" fontId="4" fillId="0" borderId="0" xfId="9" applyFont="1" applyAlignment="1" applyProtection="1">
      <protection locked="0"/>
    </xf>
    <xf numFmtId="4" fontId="5" fillId="0" borderId="0" xfId="97" applyFont="1" applyAlignment="1" applyProtection="1">
      <alignment horizontal="right"/>
      <protection locked="0"/>
    </xf>
    <xf numFmtId="167" fontId="4" fillId="0" borderId="0" xfId="97" applyNumberFormat="1" applyFont="1" applyAlignment="1" applyProtection="1">
      <alignment horizontal="right"/>
      <protection locked="0"/>
    </xf>
    <xf numFmtId="167" fontId="4" fillId="0" borderId="0" xfId="9" applyNumberFormat="1" applyFont="1" applyFill="1" applyAlignment="1" applyProtection="1">
      <alignment horizontal="center"/>
      <protection locked="0"/>
    </xf>
    <xf numFmtId="167" fontId="4" fillId="0" borderId="0" xfId="9" applyNumberFormat="1" applyFont="1" applyFill="1" applyAlignment="1" applyProtection="1">
      <alignment horizontal="right"/>
      <protection locked="0"/>
    </xf>
    <xf numFmtId="167" fontId="4" fillId="0" borderId="0" xfId="225" applyNumberFormat="1" applyFont="1" applyFill="1" applyAlignment="1" applyProtection="1">
      <alignment horizontal="right"/>
      <protection locked="0"/>
    </xf>
    <xf numFmtId="173" fontId="4" fillId="0" borderId="0" xfId="97" applyNumberFormat="1" applyFont="1" applyAlignment="1" applyProtection="1">
      <alignment horizontal="right"/>
      <protection locked="0"/>
    </xf>
    <xf numFmtId="173" fontId="4" fillId="0" borderId="0" xfId="227" applyNumberFormat="1" applyFont="1" applyFill="1" applyAlignment="1" applyProtection="1">
      <alignment horizontal="right"/>
      <protection locked="0"/>
    </xf>
    <xf numFmtId="173" fontId="4" fillId="0" borderId="0" xfId="9" applyNumberFormat="1" applyFont="1" applyFill="1" applyAlignment="1" applyProtection="1">
      <alignment horizontal="center"/>
      <protection locked="0"/>
    </xf>
    <xf numFmtId="173" fontId="4" fillId="0" borderId="0" xfId="57" applyNumberFormat="1" applyFont="1" applyFill="1" applyAlignment="1" applyProtection="1">
      <alignment horizontal="right"/>
      <protection locked="0"/>
    </xf>
    <xf numFmtId="167" fontId="4" fillId="0" borderId="0" xfId="249" applyNumberFormat="1" applyFont="1" applyFill="1" applyAlignment="1" applyProtection="1">
      <alignment horizontal="right"/>
      <protection locked="0"/>
    </xf>
    <xf numFmtId="4" fontId="5" fillId="0" borderId="0" xfId="225" applyNumberFormat="1" applyFont="1" applyFill="1" applyAlignment="1" applyProtection="1">
      <alignment horizontal="center"/>
      <protection locked="0"/>
    </xf>
    <xf numFmtId="1" fontId="4" fillId="0" borderId="0" xfId="97" applyNumberFormat="1" applyFont="1" applyAlignment="1" applyProtection="1">
      <alignment horizontal="right"/>
      <protection locked="0"/>
    </xf>
    <xf numFmtId="1" fontId="4" fillId="0" borderId="0" xfId="9" applyNumberFormat="1" applyFont="1" applyFill="1" applyAlignment="1" applyProtection="1">
      <alignment horizontal="right"/>
      <protection locked="0"/>
    </xf>
    <xf numFmtId="1" fontId="4" fillId="0" borderId="0" xfId="225" applyNumberFormat="1" applyFont="1" applyFill="1" applyAlignment="1" applyProtection="1">
      <alignment horizontal="right"/>
      <protection locked="0"/>
    </xf>
    <xf numFmtId="3" fontId="4" fillId="0" borderId="0" xfId="249" applyNumberFormat="1" applyFont="1" applyFill="1"/>
    <xf numFmtId="3" fontId="4" fillId="0" borderId="0" xfId="225" applyNumberFormat="1" applyFont="1" applyFill="1" applyAlignment="1" applyProtection="1">
      <alignment horizontal="right"/>
      <protection locked="0"/>
    </xf>
    <xf numFmtId="170" fontId="4" fillId="0" borderId="0" xfId="250" applyNumberFormat="1" applyFont="1" applyFill="1" applyAlignment="1" applyProtection="1">
      <alignment horizontal="right"/>
      <protection locked="0"/>
    </xf>
    <xf numFmtId="170" fontId="4" fillId="0" borderId="0" xfId="225" applyNumberFormat="1" applyFont="1" applyFill="1" applyAlignment="1" applyProtection="1">
      <alignment horizontal="right"/>
      <protection locked="0"/>
    </xf>
    <xf numFmtId="170" fontId="4" fillId="0" borderId="0" xfId="9" applyNumberFormat="1" applyFont="1" applyFill="1" applyAlignment="1" applyProtection="1">
      <alignment horizontal="center"/>
      <protection locked="0"/>
    </xf>
    <xf numFmtId="0" fontId="4" fillId="0" borderId="0" xfId="2" applyFont="1" applyBorder="1"/>
    <xf numFmtId="3" fontId="4" fillId="0" borderId="0" xfId="227" applyNumberFormat="1" applyFont="1" applyFill="1" applyAlignment="1" applyProtection="1">
      <alignment horizontal="right"/>
      <protection locked="0"/>
    </xf>
    <xf numFmtId="4" fontId="10" fillId="0" borderId="0" xfId="9" applyFont="1" applyFill="1" applyAlignment="1" applyProtection="1">
      <alignment horizontal="center"/>
      <protection locked="0"/>
    </xf>
    <xf numFmtId="4" fontId="4" fillId="0" borderId="0" xfId="227" applyFont="1" applyFill="1" applyAlignment="1" applyProtection="1">
      <alignment horizontal="right"/>
      <protection locked="0"/>
    </xf>
    <xf numFmtId="4" fontId="4" fillId="0" borderId="0" xfId="225" applyNumberFormat="1" applyFont="1" applyFill="1" applyAlignment="1" applyProtection="1">
      <protection locked="0"/>
    </xf>
    <xf numFmtId="3" fontId="10" fillId="0" borderId="0" xfId="9" applyNumberFormat="1" applyFont="1" applyFill="1" applyAlignment="1" applyProtection="1">
      <alignment horizontal="center"/>
      <protection locked="0"/>
    </xf>
    <xf numFmtId="164" fontId="4" fillId="0" borderId="0" xfId="97" applyNumberFormat="1" applyFont="1" applyAlignment="1" applyProtection="1">
      <alignment horizontal="right"/>
      <protection locked="0"/>
    </xf>
    <xf numFmtId="164" fontId="4" fillId="0" borderId="0" xfId="227" applyNumberFormat="1" applyFont="1" applyFill="1" applyAlignment="1" applyProtection="1">
      <alignment horizontal="right"/>
      <protection locked="0"/>
    </xf>
    <xf numFmtId="164" fontId="4" fillId="0" borderId="0" xfId="152" applyNumberFormat="1" applyFont="1" applyFill="1" applyAlignment="1" applyProtection="1">
      <alignment horizontal="right"/>
      <protection locked="0"/>
    </xf>
    <xf numFmtId="173" fontId="4" fillId="0" borderId="0" xfId="225" applyNumberFormat="1" applyFont="1" applyFill="1" applyAlignment="1" applyProtection="1">
      <alignment horizontal="right"/>
      <protection locked="0"/>
    </xf>
    <xf numFmtId="168" fontId="4" fillId="0" borderId="0" xfId="225" applyNumberFormat="1" applyFont="1" applyFill="1" applyAlignment="1" applyProtection="1">
      <alignment horizontal="right"/>
      <protection locked="0"/>
    </xf>
    <xf numFmtId="4" fontId="5" fillId="0" borderId="0" xfId="225" applyFont="1" applyFill="1" applyAlignment="1" applyProtection="1">
      <alignment horizontal="center"/>
      <protection locked="0"/>
    </xf>
    <xf numFmtId="4" fontId="4" fillId="0" borderId="0" xfId="225" applyNumberFormat="1" applyFont="1" applyFill="1" applyAlignment="1" applyProtection="1">
      <alignment horizontal="right"/>
      <protection locked="0"/>
    </xf>
    <xf numFmtId="164" fontId="4" fillId="0" borderId="0" xfId="9" applyNumberFormat="1" applyFont="1" applyFill="1" applyAlignment="1" applyProtection="1">
      <protection locked="0"/>
    </xf>
    <xf numFmtId="164" fontId="4" fillId="0" borderId="0" xfId="225" applyNumberFormat="1" applyFont="1" applyFill="1" applyAlignment="1" applyProtection="1">
      <protection locked="0"/>
    </xf>
    <xf numFmtId="3" fontId="4" fillId="0" borderId="0" xfId="9" applyNumberFormat="1" applyFont="1" applyFill="1" applyAlignment="1" applyProtection="1">
      <protection locked="0"/>
    </xf>
    <xf numFmtId="3" fontId="4" fillId="0" borderId="0" xfId="225" applyNumberFormat="1" applyFont="1" applyFill="1" applyAlignment="1" applyProtection="1">
      <protection locked="0"/>
    </xf>
    <xf numFmtId="4" fontId="4" fillId="0" borderId="0" xfId="9" applyFont="1" applyFill="1" applyAlignment="1" applyProtection="1">
      <protection locked="0"/>
    </xf>
    <xf numFmtId="164" fontId="4" fillId="0" borderId="0" xfId="152" applyNumberFormat="1" applyFont="1" applyFill="1" applyAlignment="1" applyProtection="1">
      <protection locked="0"/>
    </xf>
    <xf numFmtId="4" fontId="4" fillId="0" borderId="0" xfId="225" applyFont="1" applyFill="1" applyAlignment="1" applyProtection="1">
      <protection locked="0"/>
    </xf>
    <xf numFmtId="4" fontId="5" fillId="0" borderId="0" xfId="225" applyNumberFormat="1" applyFont="1" applyFill="1" applyAlignment="1" applyProtection="1">
      <protection locked="0"/>
    </xf>
    <xf numFmtId="3" fontId="4" fillId="0" borderId="0" xfId="152" applyNumberFormat="1" applyFont="1" applyFill="1" applyAlignment="1" applyProtection="1">
      <protection locked="0"/>
    </xf>
    <xf numFmtId="4" fontId="55" fillId="0" borderId="0" xfId="1" applyFont="1" applyAlignment="1" applyProtection="1">
      <alignment horizontal="center"/>
      <protection locked="0"/>
    </xf>
    <xf numFmtId="49" fontId="4" fillId="0" borderId="0" xfId="1" quotePrefix="1" applyNumberFormat="1" applyFont="1" applyAlignment="1" applyProtection="1">
      <alignment horizontal="left" indent="1"/>
      <protection locked="0"/>
    </xf>
    <xf numFmtId="4" fontId="55" fillId="0" borderId="0" xfId="1" applyFont="1" applyAlignment="1" applyProtection="1">
      <alignment horizontal="right"/>
      <protection locked="0"/>
    </xf>
    <xf numFmtId="4" fontId="56" fillId="0" borderId="0" xfId="1" applyFont="1" applyAlignment="1" applyProtection="1">
      <alignment horizontal="right"/>
      <protection locked="0"/>
    </xf>
    <xf numFmtId="37" fontId="4" fillId="0" borderId="0" xfId="1" applyNumberFormat="1" applyFont="1" applyAlignment="1" applyProtection="1">
      <alignment horizontal="right"/>
      <protection locked="0"/>
    </xf>
    <xf numFmtId="37" fontId="4" fillId="0" borderId="0" xfId="1" quotePrefix="1" applyNumberFormat="1" applyFont="1" applyAlignment="1" applyProtection="1">
      <alignment horizontal="right"/>
      <protection locked="0"/>
    </xf>
    <xf numFmtId="49" fontId="4" fillId="0" borderId="0" xfId="1" quotePrefix="1" applyNumberFormat="1" applyFont="1" applyAlignment="1" applyProtection="1">
      <alignment horizontal="left" indent="3"/>
      <protection locked="0"/>
    </xf>
    <xf numFmtId="49" fontId="4" fillId="0" borderId="0" xfId="1" quotePrefix="1" applyNumberFormat="1" applyFont="1" applyAlignment="1" applyProtection="1">
      <alignment horizontal="left" indent="2"/>
      <protection locked="0"/>
    </xf>
    <xf numFmtId="49" fontId="4" fillId="0" borderId="0" xfId="1" quotePrefix="1" applyNumberFormat="1" applyFont="1" applyFill="1" applyAlignment="1" applyProtection="1">
      <alignment horizontal="left" indent="1"/>
      <protection locked="0"/>
    </xf>
    <xf numFmtId="4" fontId="4" fillId="0" borderId="0" xfId="3" quotePrefix="1" applyFont="1" applyFill="1" applyAlignment="1" applyProtection="1">
      <alignment horizontal="right"/>
      <protection locked="0"/>
    </xf>
    <xf numFmtId="4" fontId="55" fillId="0" borderId="0" xfId="1" applyFont="1" applyFill="1" applyAlignment="1" applyProtection="1">
      <alignment horizontal="right"/>
      <protection locked="0"/>
    </xf>
    <xf numFmtId="49" fontId="5" fillId="0" borderId="0" xfId="1" quotePrefix="1" applyNumberFormat="1" applyFont="1" applyAlignment="1" applyProtection="1">
      <alignment horizontal="left"/>
      <protection locked="0"/>
    </xf>
    <xf numFmtId="4" fontId="4" fillId="0" borderId="0" xfId="1" applyFont="1" applyFill="1" applyAlignment="1">
      <alignment horizontal="left" vertical="top" wrapText="1" indent="1"/>
    </xf>
    <xf numFmtId="4" fontId="4" fillId="0" borderId="0" xfId="1" applyFont="1" applyAlignment="1" applyProtection="1">
      <alignment horizontal="left" vertical="top" wrapText="1" indent="1"/>
      <protection locked="0"/>
    </xf>
    <xf numFmtId="4" fontId="3" fillId="0" borderId="0" xfId="1" applyAlignment="1" applyProtection="1">
      <alignment horizontal="left" vertical="top" wrapText="1" indent="1"/>
      <protection locked="0"/>
    </xf>
    <xf numFmtId="3" fontId="4" fillId="0" borderId="0" xfId="3" applyNumberFormat="1" applyFont="1" applyFill="1" applyAlignment="1" applyProtection="1">
      <alignment horizontal="center"/>
      <protection locked="0"/>
    </xf>
    <xf numFmtId="49" fontId="4" fillId="0" borderId="0" xfId="3" applyNumberFormat="1" applyFont="1" applyFill="1" applyAlignment="1" applyProtection="1">
      <alignment horizontal="left" wrapText="1"/>
      <protection locked="0"/>
    </xf>
    <xf numFmtId="49" fontId="4" fillId="0" borderId="0" xfId="3" applyNumberFormat="1" applyFont="1" applyFill="1" applyAlignment="1" applyProtection="1">
      <alignment horizontal="left" indent="2"/>
      <protection locked="0"/>
    </xf>
    <xf numFmtId="49" fontId="4" fillId="0" borderId="0" xfId="3" applyNumberFormat="1" applyFont="1" applyFill="1" applyAlignment="1" applyProtection="1">
      <alignment horizontal="left" indent="1"/>
      <protection locked="0"/>
    </xf>
    <xf numFmtId="7" fontId="4" fillId="0" borderId="0" xfId="3" applyNumberFormat="1" applyFont="1" applyFill="1" applyAlignment="1" applyProtection="1">
      <protection locked="0"/>
    </xf>
    <xf numFmtId="7" fontId="4" fillId="0" borderId="0" xfId="3" applyNumberFormat="1" applyFont="1" applyFill="1" applyAlignment="1" applyProtection="1">
      <alignment horizontal="right"/>
      <protection locked="0"/>
    </xf>
    <xf numFmtId="4" fontId="5" fillId="0" borderId="0" xfId="3" applyNumberFormat="1" applyFont="1" applyAlignment="1" applyProtection="1">
      <alignment horizontal="center"/>
      <protection locked="0"/>
    </xf>
    <xf numFmtId="4" fontId="5" fillId="0" borderId="0" xfId="3" applyNumberFormat="1" applyFont="1" applyAlignment="1" applyProtection="1">
      <alignment horizontal="right"/>
      <protection locked="0"/>
    </xf>
    <xf numFmtId="168" fontId="4" fillId="0" borderId="0" xfId="1" applyNumberFormat="1" applyFont="1" applyAlignment="1" applyProtection="1">
      <alignment horizontal="center"/>
      <protection locked="0"/>
    </xf>
    <xf numFmtId="168" fontId="4" fillId="0" borderId="0" xfId="3" applyNumberFormat="1" applyFont="1" applyAlignment="1" applyProtection="1">
      <alignment horizontal="right"/>
      <protection locked="0"/>
    </xf>
    <xf numFmtId="0" fontId="4" fillId="0" borderId="0" xfId="1" applyNumberFormat="1" applyFont="1" applyAlignment="1" applyProtection="1">
      <protection locked="0"/>
    </xf>
    <xf numFmtId="0" fontId="4" fillId="0" borderId="0" xfId="3" applyNumberFormat="1" applyFont="1" applyAlignment="1" applyProtection="1">
      <alignment horizontal="right"/>
      <protection locked="0"/>
    </xf>
    <xf numFmtId="4" fontId="4" fillId="0" borderId="0" xfId="1" applyFont="1" applyFill="1" applyAlignment="1" applyProtection="1">
      <protection locked="0"/>
    </xf>
    <xf numFmtId="0" fontId="4" fillId="0" borderId="0" xfId="1" applyNumberFormat="1" applyFont="1" applyFill="1" applyAlignment="1" applyProtection="1">
      <protection locked="0"/>
    </xf>
    <xf numFmtId="0" fontId="4" fillId="0" borderId="0" xfId="3" applyNumberFormat="1" applyFont="1" applyFill="1" applyAlignment="1" applyProtection="1">
      <alignment horizontal="right"/>
      <protection locked="0"/>
    </xf>
    <xf numFmtId="3" fontId="4" fillId="0" borderId="0" xfId="45" applyNumberFormat="1" applyFont="1" applyFill="1" applyAlignment="1" applyProtection="1">
      <alignment horizontal="right"/>
      <protection locked="0"/>
    </xf>
    <xf numFmtId="3" fontId="4" fillId="0" borderId="0" xfId="45" applyNumberFormat="1" applyFont="1" applyFill="1" applyAlignment="1" applyProtection="1">
      <alignment horizontal="center"/>
      <protection locked="0"/>
    </xf>
    <xf numFmtId="168" fontId="4" fillId="0" borderId="0" xfId="1" applyNumberFormat="1" applyFont="1" applyFill="1" applyAlignment="1" applyProtection="1">
      <protection locked="0"/>
    </xf>
    <xf numFmtId="168" fontId="4" fillId="0" borderId="0" xfId="57" applyNumberFormat="1" applyFont="1" applyFill="1" applyAlignment="1" applyProtection="1">
      <alignment horizontal="right"/>
      <protection locked="0"/>
    </xf>
    <xf numFmtId="168" fontId="4" fillId="0" borderId="0" xfId="57" applyNumberFormat="1" applyFont="1" applyFill="1" applyAlignment="1" applyProtection="1">
      <alignment horizontal="center"/>
      <protection locked="0"/>
    </xf>
    <xf numFmtId="167" fontId="4" fillId="0" borderId="0" xfId="1" applyNumberFormat="1" applyFont="1" applyFill="1" applyAlignment="1" applyProtection="1">
      <protection locked="0"/>
    </xf>
    <xf numFmtId="4" fontId="3" fillId="0" borderId="0" xfId="91"/>
    <xf numFmtId="0" fontId="3" fillId="0" borderId="0" xfId="91" applyNumberFormat="1" applyAlignment="1">
      <alignment horizontal="center"/>
    </xf>
    <xf numFmtId="0" fontId="3" fillId="0" borderId="0" xfId="91" applyNumberFormat="1" applyAlignment="1">
      <alignment horizontal="right"/>
    </xf>
    <xf numFmtId="4" fontId="3" fillId="0" borderId="0" xfId="91" applyAlignment="1">
      <alignment horizontal="right"/>
    </xf>
    <xf numFmtId="4" fontId="3" fillId="0" borderId="0" xfId="91" applyAlignment="1">
      <alignment horizontal="left" wrapText="1"/>
    </xf>
    <xf numFmtId="4" fontId="3" fillId="0" borderId="0" xfId="91" applyAlignment="1">
      <alignment horizontal="left"/>
    </xf>
    <xf numFmtId="0" fontId="3" fillId="0" borderId="0" xfId="91" applyNumberFormat="1" applyAlignment="1">
      <alignment horizontal="left"/>
    </xf>
    <xf numFmtId="37" fontId="3" fillId="0" borderId="0" xfId="91" applyNumberFormat="1" applyAlignment="1">
      <alignment horizontal="center"/>
    </xf>
    <xf numFmtId="4" fontId="4" fillId="0" borderId="0" xfId="91" applyFont="1" applyAlignment="1" applyProtection="1">
      <alignment horizontal="center"/>
      <protection locked="0"/>
    </xf>
    <xf numFmtId="37" fontId="3" fillId="0" borderId="0" xfId="2" applyNumberFormat="1" applyAlignment="1">
      <alignment horizontal="left" indent="1"/>
    </xf>
    <xf numFmtId="0" fontId="3" fillId="0" borderId="0" xfId="2" applyAlignment="1">
      <alignment horizontal="left" vertical="top" indent="1"/>
    </xf>
    <xf numFmtId="0" fontId="3" fillId="0" borderId="0" xfId="2" applyNumberFormat="1" applyAlignment="1">
      <alignment horizontal="left" vertical="top" indent="1"/>
    </xf>
    <xf numFmtId="4" fontId="0" fillId="0" borderId="0" xfId="40" applyFont="1" applyAlignment="1">
      <alignment horizontal="left" vertical="top" indent="1"/>
    </xf>
    <xf numFmtId="37" fontId="4" fillId="0" borderId="0" xfId="91" applyNumberFormat="1" applyFont="1" applyAlignment="1" applyProtection="1">
      <alignment horizontal="center"/>
      <protection locked="0"/>
    </xf>
    <xf numFmtId="3" fontId="4" fillId="0" borderId="0" xfId="91" applyNumberFormat="1" applyFont="1" applyAlignment="1" applyProtection="1">
      <alignment horizontal="right"/>
      <protection locked="0"/>
    </xf>
    <xf numFmtId="3" fontId="4" fillId="0" borderId="0" xfId="91" applyNumberFormat="1" applyFont="1" applyAlignment="1" applyProtection="1">
      <protection locked="0"/>
    </xf>
    <xf numFmtId="49" fontId="4" fillId="0" borderId="0" xfId="91" applyNumberFormat="1" applyFont="1" applyAlignment="1" applyProtection="1">
      <alignment horizontal="left" wrapText="1"/>
      <protection locked="0"/>
    </xf>
    <xf numFmtId="4" fontId="5" fillId="0" borderId="0" xfId="91" applyFont="1" applyAlignment="1" applyProtection="1">
      <alignment horizontal="left"/>
      <protection locked="0"/>
    </xf>
    <xf numFmtId="3" fontId="4" fillId="0" borderId="0" xfId="13" applyNumberFormat="1"/>
    <xf numFmtId="49" fontId="4" fillId="0" borderId="0" xfId="91" applyNumberFormat="1" applyFont="1" applyAlignment="1" applyProtection="1">
      <alignment horizontal="left" indent="2"/>
      <protection locked="0"/>
    </xf>
    <xf numFmtId="49" fontId="4" fillId="0" borderId="0" xfId="91" applyNumberFormat="1" applyFont="1" applyAlignment="1" applyProtection="1">
      <alignment horizontal="left" indent="1"/>
      <protection locked="0"/>
    </xf>
    <xf numFmtId="49" fontId="5" fillId="0" borderId="0" xfId="91" applyNumberFormat="1" applyFont="1" applyAlignment="1" applyProtection="1">
      <alignment horizontal="left"/>
      <protection locked="0"/>
    </xf>
    <xf numFmtId="3" fontId="4" fillId="0" borderId="0" xfId="13" quotePrefix="1" applyNumberFormat="1"/>
    <xf numFmtId="0" fontId="57" fillId="0" borderId="0" xfId="2" applyFont="1"/>
    <xf numFmtId="4" fontId="5" fillId="0" borderId="0" xfId="91" applyFont="1" applyAlignment="1" applyProtection="1">
      <alignment horizontal="center"/>
      <protection locked="0"/>
    </xf>
    <xf numFmtId="49" fontId="5" fillId="0" borderId="0" xfId="91" applyNumberFormat="1" applyFont="1" applyAlignment="1" applyProtection="1">
      <alignment horizontal="left" wrapText="1"/>
      <protection locked="0"/>
    </xf>
    <xf numFmtId="49" fontId="5" fillId="0" borderId="0" xfId="91" applyNumberFormat="1" applyFont="1" applyAlignment="1" applyProtection="1">
      <protection locked="0"/>
    </xf>
    <xf numFmtId="4" fontId="6" fillId="0" borderId="0" xfId="91" applyFont="1" applyAlignment="1">
      <alignment horizontal="center"/>
    </xf>
    <xf numFmtId="0" fontId="6" fillId="0" borderId="2" xfId="91" applyNumberFormat="1" applyFont="1" applyBorder="1" applyAlignment="1">
      <alignment horizontal="center" textRotation="255"/>
    </xf>
    <xf numFmtId="0" fontId="6" fillId="0" borderId="3" xfId="91" applyNumberFormat="1" applyFont="1" applyBorder="1" applyAlignment="1">
      <alignment horizontal="center"/>
    </xf>
    <xf numFmtId="49" fontId="6" fillId="0" borderId="3" xfId="91" applyNumberFormat="1" applyFont="1" applyBorder="1" applyAlignment="1">
      <alignment horizontal="center"/>
    </xf>
    <xf numFmtId="49" fontId="6" fillId="0" borderId="0" xfId="91" applyNumberFormat="1" applyFont="1" applyAlignment="1">
      <alignment horizontal="left" wrapText="1"/>
    </xf>
    <xf numFmtId="49" fontId="6" fillId="0" borderId="0" xfId="91" applyNumberFormat="1" applyFont="1" applyAlignment="1">
      <alignment horizontal="left"/>
    </xf>
    <xf numFmtId="0" fontId="6" fillId="0" borderId="4" xfId="91" applyNumberFormat="1" applyFont="1" applyBorder="1" applyAlignment="1">
      <alignment horizontal="center"/>
    </xf>
    <xf numFmtId="4" fontId="6" fillId="0" borderId="5" xfId="91" applyNumberFormat="1" applyFont="1" applyBorder="1" applyAlignment="1">
      <alignment horizontal="center"/>
    </xf>
    <xf numFmtId="0" fontId="6" fillId="0" borderId="6" xfId="91" applyNumberFormat="1" applyFont="1" applyBorder="1" applyAlignment="1">
      <alignment horizontal="center"/>
    </xf>
    <xf numFmtId="4" fontId="6" fillId="0" borderId="7" xfId="91" applyNumberFormat="1" applyFont="1" applyBorder="1" applyAlignment="1">
      <alignment horizontal="center"/>
    </xf>
    <xf numFmtId="4" fontId="6" fillId="0" borderId="0" xfId="91" applyFont="1" applyAlignment="1">
      <alignment horizontal="left" wrapText="1"/>
    </xf>
    <xf numFmtId="4" fontId="6" fillId="0" borderId="0" xfId="91" applyFont="1" applyAlignment="1">
      <alignment horizontal="left"/>
    </xf>
    <xf numFmtId="4" fontId="6" fillId="0" borderId="0" xfId="91" applyFont="1"/>
    <xf numFmtId="165" fontId="6" fillId="0" borderId="0" xfId="91" applyNumberFormat="1" applyFont="1"/>
    <xf numFmtId="0" fontId="7" fillId="0" borderId="0" xfId="91" applyNumberFormat="1" applyFont="1" applyBorder="1" applyAlignment="1">
      <alignment horizontal="center" vertical="top"/>
    </xf>
    <xf numFmtId="165" fontId="8" fillId="0" borderId="0" xfId="91" applyNumberFormat="1" applyFont="1" applyBorder="1" applyAlignment="1" applyProtection="1">
      <alignment horizontal="left" vertical="top"/>
    </xf>
    <xf numFmtId="49" fontId="9" fillId="0" borderId="0" xfId="91" applyNumberFormat="1" applyFont="1" applyBorder="1" applyAlignment="1">
      <alignment horizontal="right" vertical="top"/>
    </xf>
    <xf numFmtId="0" fontId="6" fillId="0" borderId="0" xfId="91" applyNumberFormat="1" applyFont="1" applyAlignment="1">
      <alignment horizontal="center"/>
    </xf>
    <xf numFmtId="166" fontId="6" fillId="0" borderId="0" xfId="91" applyNumberFormat="1" applyFont="1" applyAlignment="1">
      <alignment horizontal="right"/>
    </xf>
    <xf numFmtId="0" fontId="7" fillId="0" borderId="0" xfId="91" applyNumberFormat="1" applyFont="1" applyAlignment="1">
      <alignment horizontal="center"/>
    </xf>
    <xf numFmtId="166" fontId="8" fillId="0" borderId="0" xfId="91" applyNumberFormat="1" applyFont="1" applyBorder="1" applyAlignment="1" applyProtection="1">
      <alignment horizontal="left" vertical="top"/>
    </xf>
    <xf numFmtId="0" fontId="6" fillId="0" borderId="0" xfId="91" applyNumberFormat="1" applyFont="1" applyAlignment="1">
      <alignment horizontal="right"/>
    </xf>
    <xf numFmtId="0" fontId="8" fillId="0" borderId="0" xfId="91" applyNumberFormat="1" applyFont="1" applyBorder="1" applyAlignment="1" applyProtection="1">
      <alignment horizontal="left" vertical="top"/>
    </xf>
    <xf numFmtId="4" fontId="6" fillId="0" borderId="0" xfId="91" applyNumberFormat="1" applyFont="1" applyAlignment="1">
      <alignment horizontal="right"/>
    </xf>
    <xf numFmtId="4" fontId="6" fillId="0" borderId="0" xfId="91" applyNumberFormat="1" applyFont="1"/>
    <xf numFmtId="1" fontId="8" fillId="0" borderId="0" xfId="91" applyNumberFormat="1" applyFont="1" applyBorder="1" applyAlignment="1" applyProtection="1">
      <alignment horizontal="left" vertical="top"/>
    </xf>
    <xf numFmtId="4" fontId="3" fillId="0" borderId="0" xfId="91" applyAlignment="1">
      <alignment horizontal="left" vertical="top"/>
    </xf>
    <xf numFmtId="4" fontId="4" fillId="0" borderId="0" xfId="91" applyFont="1"/>
    <xf numFmtId="4" fontId="4" fillId="0" borderId="0" xfId="91" applyFont="1" applyAlignment="1">
      <alignment horizontal="left" vertical="top" wrapText="1" indent="1"/>
    </xf>
    <xf numFmtId="0" fontId="3" fillId="0" borderId="0" xfId="2" applyAlignment="1">
      <alignment horizontal="left" vertical="top" wrapText="1" indent="1"/>
    </xf>
    <xf numFmtId="4" fontId="3" fillId="0" borderId="0" xfId="91" applyProtection="1">
      <protection locked="0"/>
    </xf>
    <xf numFmtId="0" fontId="3" fillId="0" borderId="0" xfId="91" applyNumberFormat="1" applyAlignment="1" applyProtection="1">
      <alignment horizontal="center"/>
      <protection locked="0"/>
    </xf>
    <xf numFmtId="4" fontId="3" fillId="0" borderId="0" xfId="91" applyNumberFormat="1" applyAlignment="1" applyProtection="1">
      <protection locked="0"/>
    </xf>
    <xf numFmtId="4" fontId="3" fillId="0" borderId="0" xfId="91" applyNumberFormat="1" applyAlignment="1" applyProtection="1">
      <alignment horizontal="right"/>
      <protection locked="0"/>
    </xf>
    <xf numFmtId="4" fontId="5" fillId="0" borderId="0" xfId="91" applyFont="1" applyAlignment="1" applyProtection="1">
      <alignment horizontal="left" wrapText="1"/>
      <protection locked="0"/>
    </xf>
    <xf numFmtId="4" fontId="5" fillId="0" borderId="0" xfId="225" applyFont="1" applyAlignment="1" applyProtection="1">
      <alignment horizontal="center"/>
      <protection locked="0"/>
    </xf>
    <xf numFmtId="4" fontId="4" fillId="0" borderId="0" xfId="225" applyFont="1" applyAlignment="1" applyProtection="1">
      <alignment horizontal="center"/>
      <protection locked="0"/>
    </xf>
    <xf numFmtId="3" fontId="4" fillId="0" borderId="0" xfId="225" applyNumberFormat="1" applyFont="1" applyAlignment="1" applyProtection="1">
      <alignment horizontal="right"/>
      <protection locked="0"/>
    </xf>
    <xf numFmtId="168" fontId="4" fillId="0" borderId="0" xfId="13" applyNumberFormat="1" applyFont="1" applyFill="1" applyBorder="1" applyAlignment="1" applyProtection="1">
      <alignment horizontal="right"/>
      <protection locked="0"/>
    </xf>
    <xf numFmtId="168" fontId="4" fillId="0" borderId="0" xfId="225" applyNumberFormat="1" applyFont="1" applyAlignment="1" applyProtection="1">
      <alignment horizontal="right"/>
      <protection locked="0"/>
    </xf>
    <xf numFmtId="164" fontId="4" fillId="0" borderId="0" xfId="225" applyNumberFormat="1" applyFont="1" applyAlignment="1" applyProtection="1">
      <alignment horizontal="right"/>
      <protection locked="0"/>
    </xf>
    <xf numFmtId="4" fontId="4" fillId="0" borderId="0" xfId="225" applyNumberFormat="1" applyFont="1" applyAlignment="1" applyProtection="1">
      <alignment horizontal="right"/>
      <protection locked="0"/>
    </xf>
    <xf numFmtId="4" fontId="4" fillId="0" borderId="0" xfId="13" applyNumberFormat="1" applyFont="1" applyFill="1" applyBorder="1" applyAlignment="1" applyProtection="1">
      <alignment horizontal="right"/>
      <protection locked="0"/>
    </xf>
    <xf numFmtId="4" fontId="5" fillId="0" borderId="0" xfId="13" applyFont="1" applyBorder="1" applyAlignment="1" applyProtection="1">
      <alignment horizontal="center"/>
      <protection locked="0"/>
    </xf>
    <xf numFmtId="3" fontId="4" fillId="0" borderId="0" xfId="253" applyNumberFormat="1" applyFont="1" applyAlignment="1" applyProtection="1">
      <alignment horizontal="right"/>
      <protection locked="0"/>
    </xf>
    <xf numFmtId="3" fontId="4" fillId="0" borderId="0" xfId="13" applyNumberFormat="1" applyFont="1" applyBorder="1" applyAlignment="1" applyProtection="1">
      <alignment horizontal="right"/>
      <protection locked="0"/>
    </xf>
    <xf numFmtId="3" fontId="4" fillId="0" borderId="0" xfId="39" applyNumberFormat="1" applyFont="1" applyBorder="1" applyAlignment="1" applyProtection="1">
      <alignment horizontal="right"/>
      <protection locked="0"/>
    </xf>
    <xf numFmtId="4" fontId="4" fillId="0" borderId="0" xfId="253" applyFont="1" applyAlignment="1" applyProtection="1">
      <alignment horizontal="center"/>
      <protection locked="0"/>
    </xf>
    <xf numFmtId="3" fontId="5" fillId="0" borderId="0" xfId="91" applyNumberFormat="1" applyFont="1" applyAlignment="1" applyProtection="1">
      <alignment horizontal="center"/>
      <protection locked="0"/>
    </xf>
    <xf numFmtId="49" fontId="4" fillId="0" borderId="0" xfId="225" applyNumberFormat="1" applyFont="1" applyAlignment="1" applyProtection="1">
      <alignment horizontal="right"/>
      <protection locked="0"/>
    </xf>
    <xf numFmtId="49" fontId="4" fillId="0" borderId="0" xfId="13" applyNumberFormat="1" applyFont="1" applyFill="1" applyBorder="1" applyAlignment="1" applyProtection="1">
      <alignment horizontal="right"/>
      <protection locked="0"/>
    </xf>
    <xf numFmtId="4" fontId="4" fillId="0" borderId="0" xfId="91" applyFont="1" applyAlignment="1" applyProtection="1">
      <protection locked="0"/>
    </xf>
    <xf numFmtId="3" fontId="4" fillId="0" borderId="0" xfId="40" applyNumberFormat="1" applyFont="1" applyAlignment="1" applyProtection="1">
      <protection locked="0"/>
    </xf>
    <xf numFmtId="4" fontId="5" fillId="0" borderId="0" xfId="91" applyFont="1" applyAlignment="1" applyProtection="1">
      <protection locked="0"/>
    </xf>
    <xf numFmtId="4" fontId="3" fillId="0" borderId="0" xfId="91" applyAlignment="1">
      <alignment horizontal="left" vertical="top" wrapText="1" indent="1"/>
    </xf>
    <xf numFmtId="4" fontId="3" fillId="0" borderId="0" xfId="91" applyAlignment="1"/>
    <xf numFmtId="0" fontId="3" fillId="0" borderId="0" xfId="2" applyAlignment="1">
      <alignment horizontal="left" vertical="center" wrapText="1" indent="1"/>
    </xf>
    <xf numFmtId="4" fontId="4" fillId="0" borderId="0" xfId="13" applyFont="1" applyAlignment="1" applyProtection="1">
      <alignment horizontal="left" indent="1"/>
      <protection locked="0"/>
    </xf>
    <xf numFmtId="0" fontId="3" fillId="0" borderId="0" xfId="2" applyAlignment="1">
      <alignment vertical="center" wrapText="1"/>
    </xf>
    <xf numFmtId="164" fontId="4" fillId="0" borderId="0" xfId="34" applyNumberFormat="1" applyFont="1" applyAlignment="1" applyProtection="1">
      <alignment horizontal="right"/>
      <protection locked="0"/>
    </xf>
    <xf numFmtId="49" fontId="4" fillId="0" borderId="0" xfId="91" applyNumberFormat="1" applyFont="1" applyAlignment="1" applyProtection="1">
      <alignment horizontal="left" indent="3"/>
      <protection locked="0"/>
    </xf>
    <xf numFmtId="4" fontId="4" fillId="0" borderId="0" xfId="34" quotePrefix="1" applyFont="1" applyAlignment="1" applyProtection="1">
      <alignment horizontal="center"/>
      <protection locked="0"/>
    </xf>
    <xf numFmtId="4" fontId="4" fillId="0" borderId="0" xfId="40" quotePrefix="1" applyFont="1" applyAlignment="1" applyProtection="1">
      <alignment horizontal="center"/>
      <protection locked="0"/>
    </xf>
    <xf numFmtId="164" fontId="4" fillId="0" borderId="0" xfId="40" applyNumberFormat="1" applyFont="1" applyAlignment="1" applyProtection="1">
      <protection locked="0"/>
    </xf>
    <xf numFmtId="44" fontId="4" fillId="0" borderId="0" xfId="57" applyFont="1" applyFill="1" applyAlignment="1" applyProtection="1">
      <alignment horizontal="right"/>
      <protection locked="0"/>
    </xf>
    <xf numFmtId="164" fontId="4" fillId="0" borderId="0" xfId="57" applyNumberFormat="1" applyFont="1" applyFill="1" applyAlignment="1" applyProtection="1">
      <alignment horizontal="right"/>
      <protection locked="0"/>
    </xf>
    <xf numFmtId="44" fontId="4" fillId="0" borderId="0" xfId="57" applyFont="1" applyAlignment="1" applyProtection="1">
      <alignment horizontal="right"/>
      <protection locked="0"/>
    </xf>
    <xf numFmtId="3" fontId="4" fillId="0" borderId="0" xfId="40" applyNumberFormat="1" applyFont="1" applyFill="1" applyAlignment="1" applyProtection="1">
      <protection locked="0"/>
    </xf>
    <xf numFmtId="3" fontId="4" fillId="0" borderId="0" xfId="40" applyNumberFormat="1" applyFont="1" applyFill="1" applyAlignment="1" applyProtection="1">
      <alignment horizontal="center"/>
      <protection locked="0"/>
    </xf>
    <xf numFmtId="3" fontId="4" fillId="0" borderId="0" xfId="40" applyNumberFormat="1" applyFont="1" applyAlignment="1" applyProtection="1">
      <alignment horizontal="center"/>
      <protection locked="0"/>
    </xf>
    <xf numFmtId="4" fontId="4" fillId="0" borderId="0" xfId="40" applyFont="1" applyFill="1" applyAlignment="1" applyProtection="1">
      <alignment horizontal="center"/>
      <protection locked="0"/>
    </xf>
    <xf numFmtId="3" fontId="5" fillId="0" borderId="0" xfId="34" applyNumberFormat="1" applyFont="1" applyAlignment="1" applyProtection="1">
      <alignment horizontal="center"/>
      <protection locked="0"/>
    </xf>
    <xf numFmtId="3" fontId="5" fillId="0" borderId="0" xfId="40" applyNumberFormat="1" applyFont="1" applyAlignment="1" applyProtection="1">
      <protection locked="0"/>
    </xf>
    <xf numFmtId="3" fontId="5" fillId="0" borderId="0" xfId="40" applyNumberFormat="1" applyFont="1" applyAlignment="1" applyProtection="1">
      <alignment horizontal="center"/>
      <protection locked="0"/>
    </xf>
    <xf numFmtId="4" fontId="4" fillId="0" borderId="0" xfId="13" applyFont="1" applyAlignment="1" applyProtection="1">
      <protection locked="0"/>
    </xf>
    <xf numFmtId="49" fontId="4" fillId="0" borderId="0" xfId="13" applyNumberFormat="1" applyFont="1" applyAlignment="1" applyProtection="1">
      <alignment horizontal="left" wrapText="1"/>
      <protection locked="0"/>
    </xf>
    <xf numFmtId="0" fontId="4" fillId="0" borderId="0" xfId="34" applyNumberFormat="1" applyFont="1" applyAlignment="1" applyProtection="1">
      <protection locked="0"/>
    </xf>
    <xf numFmtId="0" fontId="4" fillId="0" borderId="0" xfId="40" applyNumberFormat="1" applyFont="1" applyAlignment="1" applyProtection="1">
      <protection locked="0"/>
    </xf>
    <xf numFmtId="0" fontId="4" fillId="0" borderId="0" xfId="13" applyNumberFormat="1" applyFont="1" applyAlignment="1" applyProtection="1">
      <protection locked="0"/>
    </xf>
    <xf numFmtId="4" fontId="5" fillId="0" borderId="0" xfId="40" applyNumberFormat="1" applyFont="1" applyAlignment="1" applyProtection="1">
      <protection locked="0"/>
    </xf>
    <xf numFmtId="4" fontId="5" fillId="0" borderId="0" xfId="13" applyNumberFormat="1" applyFont="1" applyAlignment="1" applyProtection="1">
      <alignment horizontal="right"/>
      <protection locked="0"/>
    </xf>
    <xf numFmtId="0" fontId="4" fillId="0" borderId="0" xfId="13" applyNumberFormat="1" applyFont="1" applyAlignment="1" applyProtection="1">
      <alignment horizontal="right"/>
      <protection locked="0"/>
    </xf>
    <xf numFmtId="49" fontId="4" fillId="0" borderId="0" xfId="91" applyNumberFormat="1" applyFont="1" applyAlignment="1" applyProtection="1">
      <alignment horizontal="left" wrapText="1" indent="2"/>
      <protection locked="0"/>
    </xf>
    <xf numFmtId="164" fontId="4" fillId="0" borderId="0" xfId="34" applyNumberFormat="1" applyFont="1" applyAlignment="1" applyProtection="1">
      <protection locked="0"/>
    </xf>
    <xf numFmtId="164" fontId="4" fillId="0" borderId="0" xfId="13" applyNumberFormat="1" applyFont="1" applyAlignment="1" applyProtection="1">
      <protection locked="0"/>
    </xf>
    <xf numFmtId="49" fontId="4" fillId="0" borderId="0" xfId="91" applyNumberFormat="1" applyFont="1" applyAlignment="1" applyProtection="1">
      <alignment horizontal="left" vertical="top" indent="2"/>
      <protection locked="0"/>
    </xf>
    <xf numFmtId="0" fontId="4" fillId="0" borderId="0" xfId="2" applyFont="1"/>
    <xf numFmtId="4" fontId="5" fillId="0" borderId="0" xfId="1" applyNumberFormat="1" applyFont="1" applyAlignment="1" applyProtection="1">
      <alignment horizontal="right"/>
      <protection locked="0"/>
    </xf>
    <xf numFmtId="181" fontId="4" fillId="0" borderId="0" xfId="1" applyNumberFormat="1" applyFont="1" applyAlignment="1" applyProtection="1">
      <alignment horizontal="right"/>
      <protection locked="0"/>
    </xf>
    <xf numFmtId="0" fontId="3" fillId="0" borderId="0" xfId="2" applyAlignment="1">
      <alignment horizontal="left" wrapText="1" indent="2"/>
    </xf>
    <xf numFmtId="4" fontId="4" fillId="0" borderId="0" xfId="91" applyFont="1" applyAlignment="1" applyProtection="1">
      <alignment horizontal="right"/>
      <protection locked="0"/>
    </xf>
    <xf numFmtId="3" fontId="4" fillId="0" borderId="0" xfId="91" applyNumberFormat="1" applyFont="1" applyAlignment="1" applyProtection="1">
      <alignment horizontal="center"/>
      <protection locked="0"/>
    </xf>
    <xf numFmtId="4" fontId="5" fillId="0" borderId="0" xfId="91" applyFont="1" applyAlignment="1" applyProtection="1">
      <alignment horizontal="right"/>
      <protection locked="0"/>
    </xf>
    <xf numFmtId="164" fontId="4" fillId="0" borderId="0" xfId="8" applyNumberFormat="1" applyFont="1" applyAlignment="1" applyProtection="1">
      <alignment horizontal="center"/>
      <protection locked="0"/>
    </xf>
    <xf numFmtId="168" fontId="4" fillId="0" borderId="0" xfId="91" applyNumberFormat="1" applyFont="1" applyAlignment="1" applyProtection="1">
      <alignment horizontal="right"/>
      <protection locked="0"/>
    </xf>
    <xf numFmtId="4" fontId="4" fillId="0" borderId="0" xfId="91" applyNumberFormat="1" applyFont="1" applyAlignment="1" applyProtection="1">
      <alignment horizontal="right"/>
      <protection locked="0"/>
    </xf>
    <xf numFmtId="172" fontId="4" fillId="0" borderId="0" xfId="91" applyNumberFormat="1" applyFont="1" applyAlignment="1" applyProtection="1">
      <alignment horizontal="right"/>
      <protection locked="0"/>
    </xf>
    <xf numFmtId="0" fontId="3" fillId="0" borderId="0" xfId="91" applyNumberFormat="1" applyAlignment="1" applyProtection="1">
      <alignment horizontal="right"/>
      <protection locked="0"/>
    </xf>
    <xf numFmtId="168" fontId="3" fillId="0" borderId="0" xfId="91" applyNumberFormat="1" applyAlignment="1">
      <alignment horizontal="right"/>
    </xf>
    <xf numFmtId="164" fontId="4" fillId="0" borderId="0" xfId="91" applyNumberFormat="1" applyFont="1" applyAlignment="1" applyProtection="1">
      <alignment horizontal="right"/>
      <protection locked="0"/>
    </xf>
    <xf numFmtId="49" fontId="4" fillId="0" borderId="0" xfId="91" applyNumberFormat="1" applyFont="1" applyAlignment="1" applyProtection="1">
      <alignment horizontal="right"/>
      <protection locked="0"/>
    </xf>
    <xf numFmtId="4" fontId="4" fillId="0" borderId="0" xfId="13"/>
    <xf numFmtId="0" fontId="4" fillId="0" borderId="0" xfId="13" applyNumberFormat="1" applyAlignment="1">
      <alignment horizontal="center"/>
    </xf>
    <xf numFmtId="4" fontId="4" fillId="0" borderId="0" xfId="13" applyAlignment="1">
      <alignment horizontal="right"/>
    </xf>
    <xf numFmtId="4" fontId="4" fillId="0" borderId="0" xfId="13" applyAlignment="1">
      <alignment horizontal="left" wrapText="1"/>
    </xf>
    <xf numFmtId="4" fontId="4" fillId="0" borderId="0" xfId="13" applyAlignment="1">
      <alignment horizontal="left"/>
    </xf>
    <xf numFmtId="0" fontId="4" fillId="0" borderId="0" xfId="13" applyNumberFormat="1" applyAlignment="1">
      <alignment horizontal="left"/>
    </xf>
    <xf numFmtId="0" fontId="4" fillId="0" borderId="0" xfId="178" applyAlignment="1"/>
    <xf numFmtId="4" fontId="4" fillId="0" borderId="0" xfId="13" applyAlignment="1">
      <alignment horizontal="left" vertical="top"/>
    </xf>
    <xf numFmtId="4" fontId="4" fillId="0" borderId="0" xfId="178" applyNumberFormat="1" applyAlignment="1"/>
    <xf numFmtId="0" fontId="4" fillId="0" borderId="0" xfId="178" applyAlignment="1">
      <alignment horizontal="left" wrapText="1" indent="1"/>
    </xf>
    <xf numFmtId="4" fontId="4" fillId="0" borderId="0" xfId="13" applyProtection="1">
      <protection locked="0"/>
    </xf>
    <xf numFmtId="0" fontId="4" fillId="0" borderId="0" xfId="13" applyNumberFormat="1" applyAlignment="1" applyProtection="1">
      <alignment horizontal="center"/>
      <protection locked="0"/>
    </xf>
    <xf numFmtId="4" fontId="4" fillId="0" borderId="0" xfId="13" applyNumberFormat="1" applyAlignment="1" applyProtection="1">
      <protection locked="0"/>
    </xf>
    <xf numFmtId="4" fontId="4" fillId="0" borderId="0" xfId="13" applyNumberFormat="1" applyAlignment="1" applyProtection="1">
      <alignment horizontal="right"/>
      <protection locked="0"/>
    </xf>
    <xf numFmtId="4" fontId="5" fillId="0" borderId="0" xfId="13" applyFont="1" applyAlignment="1" applyProtection="1">
      <alignment horizontal="left" wrapText="1"/>
      <protection locked="0"/>
    </xf>
    <xf numFmtId="4" fontId="5" fillId="0" borderId="0" xfId="13" applyFont="1" applyAlignment="1" applyProtection="1">
      <alignment horizontal="left"/>
      <protection locked="0"/>
    </xf>
    <xf numFmtId="37" fontId="4" fillId="0" borderId="0" xfId="13" applyNumberFormat="1" applyFont="1" applyAlignment="1" applyProtection="1">
      <alignment horizontal="right"/>
      <protection locked="0"/>
    </xf>
    <xf numFmtId="37" fontId="4" fillId="0" borderId="0" xfId="13" applyNumberFormat="1" applyFont="1" applyFill="1" applyAlignment="1" applyProtection="1">
      <alignment horizontal="right"/>
      <protection locked="0"/>
    </xf>
    <xf numFmtId="49" fontId="4" fillId="0" borderId="0" xfId="13" applyNumberFormat="1" applyFont="1" applyAlignment="1" applyProtection="1">
      <alignment horizontal="left" indent="1"/>
      <protection locked="0"/>
    </xf>
    <xf numFmtId="49" fontId="5" fillId="0" borderId="0" xfId="13" applyNumberFormat="1" applyFont="1" applyAlignment="1" applyProtection="1">
      <alignment horizontal="left" wrapText="1"/>
      <protection locked="0"/>
    </xf>
    <xf numFmtId="4" fontId="6" fillId="0" borderId="0" xfId="13" applyFont="1" applyAlignment="1">
      <alignment horizontal="center"/>
    </xf>
    <xf numFmtId="0" fontId="6" fillId="0" borderId="2" xfId="13" applyNumberFormat="1" applyFont="1" applyBorder="1" applyAlignment="1">
      <alignment horizontal="center" textRotation="255"/>
    </xf>
    <xf numFmtId="0" fontId="6" fillId="0" borderId="3" xfId="13" applyNumberFormat="1" applyFont="1" applyBorder="1" applyAlignment="1">
      <alignment horizontal="center"/>
    </xf>
    <xf numFmtId="49" fontId="6" fillId="0" borderId="3" xfId="13" applyNumberFormat="1" applyFont="1" applyBorder="1" applyAlignment="1">
      <alignment horizontal="center"/>
    </xf>
    <xf numFmtId="49" fontId="6" fillId="0" borderId="0" xfId="13" applyNumberFormat="1" applyFont="1" applyAlignment="1">
      <alignment horizontal="left" wrapText="1"/>
    </xf>
    <xf numFmtId="49" fontId="6" fillId="0" borderId="0" xfId="13" applyNumberFormat="1" applyFont="1" applyAlignment="1">
      <alignment horizontal="left"/>
    </xf>
    <xf numFmtId="0" fontId="6" fillId="0" borderId="4" xfId="13" applyNumberFormat="1" applyFont="1" applyBorder="1" applyAlignment="1">
      <alignment horizontal="center"/>
    </xf>
    <xf numFmtId="4" fontId="6" fillId="0" borderId="5" xfId="13" applyNumberFormat="1" applyFont="1" applyBorder="1" applyAlignment="1">
      <alignment horizontal="center"/>
    </xf>
    <xf numFmtId="0" fontId="6" fillId="0" borderId="6" xfId="13" applyNumberFormat="1" applyFont="1" applyBorder="1" applyAlignment="1">
      <alignment horizontal="center"/>
    </xf>
    <xf numFmtId="4" fontId="6" fillId="0" borderId="7" xfId="13" applyNumberFormat="1" applyFont="1" applyBorder="1" applyAlignment="1">
      <alignment horizontal="center"/>
    </xf>
    <xf numFmtId="4" fontId="6" fillId="0" borderId="0" xfId="13" applyFont="1" applyAlignment="1">
      <alignment horizontal="left" wrapText="1"/>
    </xf>
    <xf numFmtId="4" fontId="6" fillId="0" borderId="0" xfId="13" applyFont="1" applyAlignment="1">
      <alignment horizontal="left"/>
    </xf>
    <xf numFmtId="4" fontId="6" fillId="0" borderId="0" xfId="13" applyFont="1"/>
    <xf numFmtId="165" fontId="6" fillId="0" borderId="0" xfId="13" applyNumberFormat="1" applyFont="1"/>
    <xf numFmtId="0" fontId="7" fillId="0" borderId="0" xfId="13" applyNumberFormat="1" applyFont="1" applyBorder="1" applyAlignment="1">
      <alignment horizontal="center" vertical="top"/>
    </xf>
    <xf numFmtId="165" fontId="8" fillId="0" borderId="0" xfId="13" applyNumberFormat="1" applyFont="1" applyBorder="1" applyAlignment="1" applyProtection="1">
      <alignment horizontal="left" vertical="top"/>
    </xf>
    <xf numFmtId="49" fontId="9" fillId="0" borderId="0" xfId="13" applyNumberFormat="1" applyFont="1" applyBorder="1" applyAlignment="1">
      <alignment horizontal="right" vertical="top"/>
    </xf>
    <xf numFmtId="0" fontId="6" fillId="0" borderId="0" xfId="13" applyNumberFormat="1" applyFont="1" applyAlignment="1">
      <alignment horizontal="center"/>
    </xf>
    <xf numFmtId="166" fontId="6" fillId="0" borderId="0" xfId="13" applyNumberFormat="1" applyFont="1" applyAlignment="1">
      <alignment horizontal="right"/>
    </xf>
    <xf numFmtId="0" fontId="7" fillId="0" borderId="0" xfId="13" applyNumberFormat="1" applyFont="1" applyAlignment="1">
      <alignment horizontal="center"/>
    </xf>
    <xf numFmtId="166" fontId="8" fillId="0" borderId="0" xfId="13" applyNumberFormat="1" applyFont="1" applyBorder="1" applyAlignment="1" applyProtection="1">
      <alignment horizontal="left" vertical="top"/>
    </xf>
    <xf numFmtId="0" fontId="6" fillId="0" borderId="0" xfId="13" applyNumberFormat="1" applyFont="1" applyAlignment="1">
      <alignment horizontal="right"/>
    </xf>
    <xf numFmtId="0" fontId="8" fillId="0" borderId="0" xfId="13" applyNumberFormat="1" applyFont="1" applyBorder="1" applyAlignment="1" applyProtection="1">
      <alignment horizontal="left" vertical="top"/>
    </xf>
    <xf numFmtId="4" fontId="6" fillId="0" borderId="0" xfId="13" applyNumberFormat="1" applyFont="1" applyAlignment="1">
      <alignment horizontal="right"/>
    </xf>
    <xf numFmtId="4" fontId="6" fillId="0" borderId="0" xfId="13" applyNumberFormat="1" applyFont="1"/>
    <xf numFmtId="1" fontId="8" fillId="0" borderId="0" xfId="13" applyNumberFormat="1" applyFont="1" applyBorder="1" applyAlignment="1" applyProtection="1">
      <alignment horizontal="left" vertical="top"/>
    </xf>
    <xf numFmtId="1" fontId="4" fillId="0" borderId="0" xfId="13" applyNumberFormat="1" applyAlignment="1">
      <alignment horizontal="right"/>
    </xf>
    <xf numFmtId="1" fontId="4" fillId="0" borderId="0" xfId="178" applyNumberFormat="1" applyAlignment="1"/>
    <xf numFmtId="1" fontId="4" fillId="0" borderId="0" xfId="13" applyNumberFormat="1" applyAlignment="1" applyProtection="1">
      <protection locked="0"/>
    </xf>
    <xf numFmtId="1" fontId="4" fillId="0" borderId="0" xfId="13" applyNumberFormat="1" applyProtection="1">
      <protection locked="0"/>
    </xf>
    <xf numFmtId="49" fontId="5" fillId="0" borderId="0" xfId="13" applyNumberFormat="1" applyFont="1" applyBorder="1" applyAlignment="1" applyProtection="1">
      <alignment horizontal="left" wrapText="1"/>
      <protection locked="0"/>
    </xf>
    <xf numFmtId="49" fontId="5" fillId="0" borderId="0" xfId="13" applyNumberFormat="1" applyFont="1" applyBorder="1" applyAlignment="1" applyProtection="1">
      <alignment horizontal="left"/>
      <protection locked="0"/>
    </xf>
    <xf numFmtId="3" fontId="4" fillId="0" borderId="0" xfId="13" applyNumberFormat="1" applyFont="1" applyFill="1" applyAlignment="1" applyProtection="1">
      <alignment horizontal="right" wrapText="1"/>
      <protection locked="0"/>
    </xf>
    <xf numFmtId="37" fontId="4" fillId="0" borderId="0" xfId="13" applyNumberFormat="1" applyFont="1" applyAlignment="1" applyProtection="1">
      <alignment horizontal="right" wrapText="1"/>
      <protection locked="0"/>
    </xf>
    <xf numFmtId="3" fontId="4" fillId="0" borderId="0" xfId="13" applyNumberFormat="1" applyFont="1" applyAlignment="1" applyProtection="1">
      <alignment horizontal="right" wrapText="1"/>
      <protection locked="0"/>
    </xf>
    <xf numFmtId="1" fontId="5" fillId="0" borderId="0" xfId="13" applyNumberFormat="1" applyFont="1" applyAlignment="1" applyProtection="1">
      <alignment horizontal="right"/>
      <protection locked="0"/>
    </xf>
    <xf numFmtId="1" fontId="5" fillId="0" borderId="0" xfId="13" applyNumberFormat="1" applyFont="1" applyAlignment="1" applyProtection="1">
      <alignment horizontal="center"/>
      <protection locked="0"/>
    </xf>
    <xf numFmtId="1" fontId="6" fillId="0" borderId="3" xfId="13" applyNumberFormat="1" applyFont="1" applyBorder="1" applyAlignment="1">
      <alignment horizontal="center"/>
    </xf>
    <xf numFmtId="1" fontId="6" fillId="0" borderId="5" xfId="13" applyNumberFormat="1" applyFont="1" applyBorder="1" applyAlignment="1">
      <alignment horizontal="center"/>
    </xf>
    <xf numFmtId="1" fontId="6" fillId="0" borderId="7" xfId="13" applyNumberFormat="1" applyFont="1" applyBorder="1" applyAlignment="1">
      <alignment horizontal="center"/>
    </xf>
    <xf numFmtId="1" fontId="6" fillId="0" borderId="0" xfId="13" applyNumberFormat="1" applyFont="1"/>
    <xf numFmtId="1" fontId="6" fillId="0" borderId="0" xfId="13" applyNumberFormat="1" applyFont="1" applyAlignment="1">
      <alignment horizontal="right"/>
    </xf>
    <xf numFmtId="4" fontId="4" fillId="0" borderId="0" xfId="178" applyNumberFormat="1" applyAlignment="1">
      <alignment horizontal="left" wrapText="1" indent="1"/>
    </xf>
    <xf numFmtId="4" fontId="4" fillId="0" borderId="0" xfId="13" applyFont="1" applyAlignment="1">
      <alignment horizontal="left" vertical="top" wrapText="1" indent="1"/>
    </xf>
    <xf numFmtId="4" fontId="4" fillId="0" borderId="0" xfId="13" applyFill="1"/>
    <xf numFmtId="4" fontId="5" fillId="0" borderId="0" xfId="13" applyFont="1" applyAlignment="1">
      <alignment horizontal="right"/>
    </xf>
    <xf numFmtId="49" fontId="59" fillId="0" borderId="0" xfId="13" applyNumberFormat="1" applyFont="1" applyAlignment="1" applyProtection="1">
      <alignment horizontal="left"/>
      <protection locked="0"/>
    </xf>
    <xf numFmtId="182" fontId="4" fillId="0" borderId="0" xfId="13" applyNumberFormat="1" applyFont="1" applyAlignment="1" applyProtection="1">
      <alignment horizontal="right"/>
      <protection locked="0"/>
    </xf>
    <xf numFmtId="183" fontId="4" fillId="0" borderId="0" xfId="42" applyNumberFormat="1" applyFont="1" applyAlignment="1" applyProtection="1">
      <alignment horizontal="right"/>
      <protection locked="0"/>
    </xf>
    <xf numFmtId="37" fontId="5" fillId="0" borderId="0" xfId="13" applyNumberFormat="1" applyFont="1" applyAlignment="1">
      <alignment horizontal="right"/>
    </xf>
    <xf numFmtId="49" fontId="4" fillId="0" borderId="0" xfId="13" applyNumberFormat="1" applyFont="1" applyFill="1" applyAlignment="1" applyProtection="1">
      <alignment horizontal="left" wrapText="1"/>
      <protection locked="0"/>
    </xf>
    <xf numFmtId="49" fontId="4" fillId="0" borderId="0" xfId="13" applyNumberFormat="1" applyFont="1" applyFill="1" applyAlignment="1" applyProtection="1">
      <alignment horizontal="left" indent="2"/>
      <protection locked="0"/>
    </xf>
    <xf numFmtId="49" fontId="4" fillId="0" borderId="0" xfId="13" applyNumberFormat="1" applyFont="1" applyFill="1" applyAlignment="1" applyProtection="1">
      <alignment horizontal="left" indent="1"/>
      <protection locked="0"/>
    </xf>
    <xf numFmtId="4" fontId="5" fillId="0" borderId="0" xfId="13" applyFont="1" applyFill="1" applyAlignment="1">
      <alignment horizontal="right"/>
    </xf>
    <xf numFmtId="49" fontId="5" fillId="0" borderId="0" xfId="13" applyNumberFormat="1" applyFont="1" applyFill="1" applyAlignment="1" applyProtection="1">
      <alignment horizontal="left" wrapText="1"/>
      <protection locked="0"/>
    </xf>
    <xf numFmtId="165" fontId="6" fillId="0" borderId="0" xfId="13" applyNumberFormat="1" applyFont="1" applyAlignment="1">
      <alignment horizontal="right"/>
    </xf>
    <xf numFmtId="4" fontId="0" fillId="0" borderId="0" xfId="1" applyFont="1" applyAlignment="1">
      <alignment horizontal="left" indent="1"/>
    </xf>
    <xf numFmtId="4" fontId="3" fillId="0" borderId="0" xfId="1" applyAlignment="1" applyProtection="1">
      <alignment horizontal="left" indent="1"/>
      <protection locked="0"/>
    </xf>
    <xf numFmtId="3" fontId="4" fillId="0" borderId="0" xfId="11" applyNumberFormat="1" applyFont="1" applyAlignment="1" applyProtection="1">
      <alignment horizontal="right"/>
      <protection locked="0"/>
    </xf>
    <xf numFmtId="49" fontId="4" fillId="0" borderId="0" xfId="1" applyNumberFormat="1" applyFont="1" applyFill="1" applyAlignment="1" applyProtection="1">
      <alignment horizontal="left" wrapText="1" indent="2"/>
      <protection locked="0"/>
    </xf>
    <xf numFmtId="164" fontId="4" fillId="0" borderId="0" xfId="1" applyNumberFormat="1" applyFont="1" applyFill="1" applyAlignment="1" applyProtection="1">
      <alignment horizontal="right"/>
      <protection locked="0"/>
    </xf>
    <xf numFmtId="4" fontId="3" fillId="0" borderId="0" xfId="255"/>
    <xf numFmtId="0" fontId="3" fillId="0" borderId="0" xfId="255" applyNumberFormat="1" applyAlignment="1">
      <alignment horizontal="center"/>
    </xf>
    <xf numFmtId="0" fontId="3" fillId="0" borderId="0" xfId="255" applyNumberFormat="1" applyAlignment="1">
      <alignment horizontal="right"/>
    </xf>
    <xf numFmtId="4" fontId="3" fillId="0" borderId="0" xfId="255" applyAlignment="1">
      <alignment horizontal="right"/>
    </xf>
    <xf numFmtId="4" fontId="3" fillId="0" borderId="0" xfId="255" applyAlignment="1">
      <alignment horizontal="left" wrapText="1"/>
    </xf>
    <xf numFmtId="4" fontId="3" fillId="0" borderId="0" xfId="255" applyAlignment="1">
      <alignment horizontal="left"/>
    </xf>
    <xf numFmtId="0" fontId="3" fillId="0" borderId="0" xfId="255" applyNumberFormat="1" applyAlignment="1">
      <alignment horizontal="left"/>
    </xf>
    <xf numFmtId="4" fontId="3" fillId="0" borderId="0" xfId="255" applyNumberFormat="1" applyAlignment="1">
      <alignment horizontal="right"/>
    </xf>
    <xf numFmtId="4" fontId="3" fillId="0" borderId="0" xfId="255" applyNumberFormat="1" applyAlignment="1">
      <alignment horizontal="left"/>
    </xf>
    <xf numFmtId="4" fontId="3" fillId="0" borderId="0" xfId="255" applyAlignment="1">
      <alignment horizontal="left" vertical="top"/>
    </xf>
    <xf numFmtId="4" fontId="0" fillId="0" borderId="0" xfId="255" applyFont="1" applyAlignment="1">
      <alignment horizontal="left" vertical="top" wrapText="1" indent="1"/>
    </xf>
    <xf numFmtId="4" fontId="3" fillId="0" borderId="0" xfId="255" applyProtection="1">
      <protection locked="0"/>
    </xf>
    <xf numFmtId="0" fontId="3" fillId="0" borderId="0" xfId="255" applyNumberFormat="1" applyAlignment="1" applyProtection="1">
      <alignment horizontal="center"/>
      <protection locked="0"/>
    </xf>
    <xf numFmtId="4" fontId="3" fillId="0" borderId="0" xfId="255" applyNumberFormat="1" applyAlignment="1" applyProtection="1">
      <protection locked="0"/>
    </xf>
    <xf numFmtId="4" fontId="3" fillId="0" borderId="0" xfId="255" applyNumberFormat="1" applyAlignment="1" applyProtection="1">
      <alignment horizontal="right"/>
      <protection locked="0"/>
    </xf>
    <xf numFmtId="4" fontId="5" fillId="0" borderId="0" xfId="255" applyFont="1" applyAlignment="1" applyProtection="1">
      <alignment horizontal="left" wrapText="1"/>
      <protection locked="0"/>
    </xf>
    <xf numFmtId="4" fontId="5" fillId="0" borderId="0" xfId="255" applyFont="1" applyAlignment="1" applyProtection="1">
      <alignment horizontal="left"/>
      <protection locked="0"/>
    </xf>
    <xf numFmtId="4" fontId="4" fillId="0" borderId="0" xfId="255" applyFont="1" applyAlignment="1" applyProtection="1">
      <alignment horizontal="center"/>
      <protection locked="0"/>
    </xf>
    <xf numFmtId="4" fontId="4" fillId="0" borderId="0" xfId="255" applyFont="1" applyFill="1" applyAlignment="1" applyProtection="1">
      <alignment horizontal="center"/>
      <protection locked="0"/>
    </xf>
    <xf numFmtId="49" fontId="4" fillId="0" borderId="0" xfId="255" applyNumberFormat="1" applyFont="1" applyAlignment="1" applyProtection="1">
      <alignment horizontal="left" wrapText="1"/>
      <protection locked="0"/>
    </xf>
    <xf numFmtId="49" fontId="4" fillId="0" borderId="0" xfId="255" applyNumberFormat="1" applyFont="1" applyAlignment="1" applyProtection="1">
      <alignment horizontal="left" indent="2"/>
      <protection locked="0"/>
    </xf>
    <xf numFmtId="4" fontId="5" fillId="0" borderId="0" xfId="255" applyFont="1" applyAlignment="1" applyProtection="1">
      <alignment horizontal="center"/>
      <protection locked="0"/>
    </xf>
    <xf numFmtId="4" fontId="5" fillId="0" borderId="0" xfId="255" applyFont="1" applyFill="1" applyAlignment="1" applyProtection="1">
      <alignment horizontal="center"/>
      <protection locked="0"/>
    </xf>
    <xf numFmtId="164" fontId="4" fillId="0" borderId="0" xfId="255" applyNumberFormat="1" applyFont="1" applyFill="1" applyAlignment="1" applyProtection="1">
      <alignment horizontal="right"/>
      <protection locked="0"/>
    </xf>
    <xf numFmtId="164" fontId="4" fillId="0" borderId="0" xfId="255" applyNumberFormat="1" applyFont="1" applyFill="1" applyAlignment="1" applyProtection="1">
      <alignment horizontal="center"/>
      <protection locked="0"/>
    </xf>
    <xf numFmtId="3" fontId="4" fillId="0" borderId="0" xfId="255" applyNumberFormat="1" applyFont="1" applyFill="1" applyAlignment="1" applyProtection="1">
      <protection locked="0"/>
    </xf>
    <xf numFmtId="49" fontId="4" fillId="0" borderId="0" xfId="255" applyNumberFormat="1" applyFont="1" applyAlignment="1" applyProtection="1">
      <alignment horizontal="left" indent="1"/>
      <protection locked="0"/>
    </xf>
    <xf numFmtId="167" fontId="4" fillId="0" borderId="0" xfId="255" applyNumberFormat="1" applyFont="1" applyFill="1" applyAlignment="1" applyProtection="1">
      <alignment horizontal="right"/>
      <protection locked="0"/>
    </xf>
    <xf numFmtId="167" fontId="4" fillId="0" borderId="0" xfId="255" applyNumberFormat="1" applyFont="1" applyFill="1" applyAlignment="1" applyProtection="1">
      <protection locked="0"/>
    </xf>
    <xf numFmtId="4" fontId="4" fillId="0" borderId="0" xfId="255" applyFont="1" applyFill="1" applyAlignment="1" applyProtection="1">
      <alignment horizontal="right"/>
      <protection locked="0"/>
    </xf>
    <xf numFmtId="3" fontId="4" fillId="0" borderId="0" xfId="255" applyNumberFormat="1" applyFont="1" applyFill="1" applyAlignment="1" applyProtection="1">
      <alignment horizontal="right"/>
      <protection locked="0"/>
    </xf>
    <xf numFmtId="164" fontId="0" fillId="0" borderId="0" xfId="255" applyNumberFormat="1" applyFont="1" applyFill="1" applyAlignment="1" applyProtection="1">
      <alignment horizontal="right"/>
      <protection locked="0"/>
    </xf>
    <xf numFmtId="164" fontId="4" fillId="0" borderId="0" xfId="255" applyNumberFormat="1" applyFont="1" applyFill="1" applyBorder="1" applyAlignment="1" applyProtection="1">
      <protection locked="0"/>
    </xf>
    <xf numFmtId="3" fontId="4" fillId="0" borderId="0" xfId="255" applyNumberFormat="1" applyFont="1" applyFill="1" applyBorder="1" applyAlignment="1" applyProtection="1">
      <protection locked="0"/>
    </xf>
    <xf numFmtId="49" fontId="0" fillId="0" borderId="0" xfId="255" applyNumberFormat="1" applyFont="1" applyAlignment="1" applyProtection="1">
      <alignment horizontal="left" indent="1"/>
      <protection locked="0"/>
    </xf>
    <xf numFmtId="4" fontId="3" fillId="0" borderId="0" xfId="255" applyFill="1" applyProtection="1">
      <protection locked="0"/>
    </xf>
    <xf numFmtId="4" fontId="3" fillId="0" borderId="0" xfId="255" applyAlignment="1" applyProtection="1">
      <alignment horizontal="left" wrapText="1"/>
      <protection locked="0"/>
    </xf>
    <xf numFmtId="49" fontId="4" fillId="0" borderId="0" xfId="255" applyNumberFormat="1" applyFont="1" applyAlignment="1" applyProtection="1">
      <alignment horizontal="left" indent="3"/>
      <protection locked="0"/>
    </xf>
    <xf numFmtId="164" fontId="4" fillId="0" borderId="0" xfId="255" applyNumberFormat="1" applyFont="1" applyFill="1" applyAlignment="1" applyProtection="1">
      <protection locked="0"/>
    </xf>
    <xf numFmtId="4" fontId="60" fillId="0" borderId="0" xfId="255" applyFont="1" applyFill="1" applyAlignment="1" applyProtection="1">
      <alignment horizontal="center"/>
      <protection locked="0"/>
    </xf>
    <xf numFmtId="180" fontId="4" fillId="0" borderId="0" xfId="255" applyNumberFormat="1" applyFont="1" applyFill="1" applyAlignment="1" applyProtection="1">
      <alignment horizontal="right"/>
      <protection locked="0"/>
    </xf>
    <xf numFmtId="3" fontId="4" fillId="0" borderId="0" xfId="255" applyNumberFormat="1" applyFont="1" applyFill="1" applyAlignment="1" applyProtection="1">
      <alignment horizontal="center"/>
      <protection locked="0"/>
    </xf>
    <xf numFmtId="49" fontId="4" fillId="0" borderId="0" xfId="255" applyNumberFormat="1" applyFont="1" applyFill="1" applyAlignment="1" applyProtection="1">
      <alignment horizontal="left" wrapText="1"/>
      <protection locked="0"/>
    </xf>
    <xf numFmtId="49" fontId="5" fillId="0" borderId="0" xfId="255" applyNumberFormat="1" applyFont="1" applyAlignment="1" applyProtection="1">
      <alignment horizontal="left" wrapText="1"/>
      <protection locked="0"/>
    </xf>
    <xf numFmtId="49" fontId="5" fillId="0" borderId="0" xfId="255" applyNumberFormat="1" applyFont="1" applyAlignment="1" applyProtection="1">
      <alignment horizontal="left"/>
      <protection locked="0"/>
    </xf>
    <xf numFmtId="4" fontId="6" fillId="0" borderId="0" xfId="255" applyFont="1" applyAlignment="1">
      <alignment horizontal="center"/>
    </xf>
    <xf numFmtId="0" fontId="6" fillId="0" borderId="2" xfId="255" applyNumberFormat="1" applyFont="1" applyBorder="1" applyAlignment="1">
      <alignment horizontal="center" textRotation="255"/>
    </xf>
    <xf numFmtId="0" fontId="6" fillId="0" borderId="3" xfId="255" applyNumberFormat="1" applyFont="1" applyBorder="1" applyAlignment="1">
      <alignment horizontal="center"/>
    </xf>
    <xf numFmtId="49" fontId="6" fillId="0" borderId="3" xfId="255" applyNumberFormat="1" applyFont="1" applyBorder="1" applyAlignment="1">
      <alignment horizontal="center"/>
    </xf>
    <xf numFmtId="49" fontId="6" fillId="0" borderId="0" xfId="255" applyNumberFormat="1" applyFont="1" applyAlignment="1">
      <alignment horizontal="left" wrapText="1"/>
    </xf>
    <xf numFmtId="49" fontId="6" fillId="0" borderId="0" xfId="255" applyNumberFormat="1" applyFont="1" applyAlignment="1">
      <alignment horizontal="left"/>
    </xf>
    <xf numFmtId="0" fontId="6" fillId="0" borderId="4" xfId="255" applyNumberFormat="1" applyFont="1" applyBorder="1" applyAlignment="1">
      <alignment horizontal="center"/>
    </xf>
    <xf numFmtId="4" fontId="6" fillId="0" borderId="5" xfId="255" applyNumberFormat="1" applyFont="1" applyBorder="1" applyAlignment="1">
      <alignment horizontal="center"/>
    </xf>
    <xf numFmtId="0" fontId="6" fillId="0" borderId="6" xfId="255" applyNumberFormat="1" applyFont="1" applyBorder="1" applyAlignment="1">
      <alignment horizontal="center"/>
    </xf>
    <xf numFmtId="4" fontId="6" fillId="0" borderId="7" xfId="255" applyNumberFormat="1" applyFont="1" applyBorder="1" applyAlignment="1">
      <alignment horizontal="center"/>
    </xf>
    <xf numFmtId="4" fontId="6" fillId="0" borderId="0" xfId="255" applyFont="1" applyAlignment="1">
      <alignment horizontal="left" wrapText="1"/>
    </xf>
    <xf numFmtId="4" fontId="6" fillId="0" borderId="0" xfId="255" applyFont="1" applyAlignment="1">
      <alignment horizontal="left"/>
    </xf>
    <xf numFmtId="4" fontId="6" fillId="0" borderId="0" xfId="255" applyFont="1"/>
    <xf numFmtId="165" fontId="6" fillId="0" borderId="0" xfId="255" applyNumberFormat="1" applyFont="1"/>
    <xf numFmtId="0" fontId="7" fillId="0" borderId="0" xfId="255" applyNumberFormat="1" applyFont="1" applyBorder="1" applyAlignment="1">
      <alignment horizontal="center" vertical="top"/>
    </xf>
    <xf numFmtId="165" fontId="8" fillId="0" borderId="0" xfId="255" applyNumberFormat="1" applyFont="1" applyBorder="1" applyAlignment="1" applyProtection="1">
      <alignment horizontal="left" vertical="top"/>
    </xf>
    <xf numFmtId="49" fontId="9" fillId="0" borderId="0" xfId="255" applyNumberFormat="1" applyFont="1" applyBorder="1" applyAlignment="1">
      <alignment horizontal="right" vertical="top"/>
    </xf>
    <xf numFmtId="0" fontId="6" fillId="0" borderId="0" xfId="255" applyNumberFormat="1" applyFont="1" applyAlignment="1">
      <alignment horizontal="center"/>
    </xf>
    <xf numFmtId="166" fontId="6" fillId="0" borderId="0" xfId="255" applyNumberFormat="1" applyFont="1" applyAlignment="1">
      <alignment horizontal="right"/>
    </xf>
    <xf numFmtId="0" fontId="7" fillId="0" borderId="0" xfId="255" applyNumberFormat="1" applyFont="1" applyAlignment="1">
      <alignment horizontal="center"/>
    </xf>
    <xf numFmtId="166" fontId="8" fillId="0" borderId="0" xfId="255" applyNumberFormat="1" applyFont="1" applyBorder="1" applyAlignment="1" applyProtection="1">
      <alignment horizontal="left" vertical="top"/>
    </xf>
    <xf numFmtId="0" fontId="6" fillId="0" borderId="0" xfId="255" applyNumberFormat="1" applyFont="1" applyAlignment="1">
      <alignment horizontal="right"/>
    </xf>
    <xf numFmtId="0" fontId="8" fillId="0" borderId="0" xfId="255" applyNumberFormat="1" applyFont="1" applyBorder="1" applyAlignment="1" applyProtection="1">
      <alignment horizontal="left" vertical="top"/>
    </xf>
    <xf numFmtId="4" fontId="6" fillId="0" borderId="0" xfId="255" applyNumberFormat="1" applyFont="1" applyAlignment="1">
      <alignment horizontal="right"/>
    </xf>
    <xf numFmtId="4" fontId="6" fillId="0" borderId="0" xfId="255" applyNumberFormat="1" applyFont="1"/>
    <xf numFmtId="1" fontId="8" fillId="0" borderId="0" xfId="255" applyNumberFormat="1" applyFont="1" applyBorder="1" applyAlignment="1" applyProtection="1">
      <alignment horizontal="left" vertical="top"/>
    </xf>
    <xf numFmtId="167" fontId="0" fillId="0" borderId="0" xfId="11" applyNumberFormat="1" applyFont="1" applyAlignment="1"/>
    <xf numFmtId="167" fontId="3" fillId="0" borderId="0" xfId="11" applyNumberFormat="1" applyAlignment="1" applyProtection="1">
      <protection locked="0"/>
    </xf>
    <xf numFmtId="4" fontId="5" fillId="0" borderId="0" xfId="255" applyFont="1" applyAlignment="1" applyProtection="1">
      <alignment horizontal="left"/>
    </xf>
    <xf numFmtId="42" fontId="4" fillId="0" borderId="0" xfId="255" applyNumberFormat="1" applyFont="1" applyFill="1" applyAlignment="1" applyProtection="1">
      <alignment horizontal="center"/>
      <protection locked="0"/>
    </xf>
    <xf numFmtId="42" fontId="4" fillId="0" borderId="0" xfId="255" applyNumberFormat="1" applyFont="1" applyAlignment="1" applyProtection="1">
      <protection locked="0"/>
    </xf>
    <xf numFmtId="49" fontId="4" fillId="0" borderId="0" xfId="255" applyNumberFormat="1" applyFont="1" applyFill="1" applyAlignment="1" applyProtection="1">
      <alignment horizontal="left" indent="1"/>
      <protection locked="0"/>
    </xf>
    <xf numFmtId="164" fontId="4" fillId="0" borderId="0" xfId="255" applyNumberFormat="1" applyFont="1" applyAlignment="1" applyProtection="1">
      <alignment horizontal="center"/>
      <protection locked="0"/>
    </xf>
    <xf numFmtId="164" fontId="4" fillId="0" borderId="0" xfId="255" applyNumberFormat="1" applyFont="1" applyAlignment="1" applyProtection="1">
      <alignment horizontal="right"/>
      <protection locked="0"/>
    </xf>
    <xf numFmtId="49" fontId="4" fillId="0" borderId="0" xfId="255" applyNumberFormat="1" applyFont="1" applyAlignment="1" applyProtection="1">
      <alignment horizontal="left"/>
      <protection locked="0"/>
    </xf>
    <xf numFmtId="171" fontId="4" fillId="0" borderId="0" xfId="255" applyNumberFormat="1" applyFont="1" applyAlignment="1" applyProtection="1">
      <alignment horizontal="center"/>
      <protection locked="0"/>
    </xf>
    <xf numFmtId="171" fontId="4" fillId="0" borderId="0" xfId="255" applyNumberFormat="1" applyFont="1" applyAlignment="1" applyProtection="1">
      <alignment horizontal="right"/>
      <protection locked="0"/>
    </xf>
    <xf numFmtId="1" fontId="4" fillId="0" borderId="0" xfId="255" applyNumberFormat="1" applyFont="1" applyAlignment="1" applyProtection="1">
      <alignment horizontal="center"/>
      <protection locked="0"/>
    </xf>
    <xf numFmtId="1" fontId="4" fillId="0" borderId="0" xfId="255" applyNumberFormat="1" applyFont="1" applyFill="1" applyAlignment="1" applyProtection="1">
      <protection locked="0"/>
    </xf>
    <xf numFmtId="49" fontId="4" fillId="0" borderId="0" xfId="255" applyNumberFormat="1" applyFont="1" applyAlignment="1" applyProtection="1">
      <alignment horizontal="center"/>
      <protection locked="0"/>
    </xf>
    <xf numFmtId="49" fontId="4" fillId="0" borderId="0" xfId="255" applyNumberFormat="1" applyFont="1" applyAlignment="1" applyProtection="1">
      <alignment horizontal="right"/>
      <protection locked="0"/>
    </xf>
    <xf numFmtId="49" fontId="4" fillId="0" borderId="0" xfId="255" applyNumberFormat="1" applyFont="1" applyFill="1" applyAlignment="1" applyProtection="1">
      <alignment horizontal="right"/>
      <protection locked="0"/>
    </xf>
    <xf numFmtId="3" fontId="4" fillId="0" borderId="0" xfId="255" applyNumberFormat="1" applyFont="1" applyAlignment="1" applyProtection="1">
      <alignment horizontal="center"/>
      <protection locked="0"/>
    </xf>
    <xf numFmtId="3" fontId="4" fillId="0" borderId="0" xfId="255" applyNumberFormat="1" applyFont="1" applyAlignment="1" applyProtection="1">
      <alignment horizontal="right"/>
      <protection locked="0"/>
    </xf>
    <xf numFmtId="3" fontId="4" fillId="0" borderId="0" xfId="8" quotePrefix="1" applyNumberFormat="1" applyFont="1" applyFill="1" applyAlignment="1" applyProtection="1">
      <alignment horizontal="right"/>
      <protection locked="0"/>
    </xf>
    <xf numFmtId="3" fontId="4" fillId="0" borderId="0" xfId="8" applyNumberFormat="1" applyFont="1" applyFill="1" applyAlignment="1" applyProtection="1">
      <protection locked="0"/>
    </xf>
    <xf numFmtId="49" fontId="4" fillId="0" borderId="0" xfId="255" applyNumberFormat="1" applyFont="1" applyFill="1" applyAlignment="1" applyProtection="1">
      <alignment horizontal="left"/>
      <protection locked="0"/>
    </xf>
    <xf numFmtId="3" fontId="4" fillId="0" borderId="0" xfId="8" applyNumberFormat="1" applyFont="1" applyAlignment="1" applyProtection="1">
      <protection locked="0"/>
    </xf>
    <xf numFmtId="3" fontId="4" fillId="0" borderId="0" xfId="255" applyNumberFormat="1" applyFont="1" applyAlignment="1" applyProtection="1">
      <protection locked="0"/>
    </xf>
    <xf numFmtId="167" fontId="6" fillId="0" borderId="3" xfId="11" applyNumberFormat="1" applyFont="1" applyBorder="1" applyAlignment="1">
      <alignment horizontal="center"/>
    </xf>
    <xf numFmtId="167" fontId="6" fillId="0" borderId="5" xfId="11" applyNumberFormat="1" applyFont="1" applyBorder="1" applyAlignment="1">
      <alignment horizontal="center"/>
    </xf>
    <xf numFmtId="4" fontId="0" fillId="0" borderId="0" xfId="255" applyFont="1" applyAlignment="1">
      <alignment horizontal="left"/>
    </xf>
    <xf numFmtId="167" fontId="6" fillId="0" borderId="7" xfId="11" applyNumberFormat="1" applyFont="1" applyBorder="1" applyAlignment="1">
      <alignment horizontal="center"/>
    </xf>
    <xf numFmtId="167" fontId="6" fillId="0" borderId="0" xfId="11" applyNumberFormat="1" applyFont="1"/>
    <xf numFmtId="167" fontId="6" fillId="0" borderId="0" xfId="11" applyNumberFormat="1" applyFont="1" applyAlignment="1">
      <alignment horizontal="right"/>
    </xf>
    <xf numFmtId="4" fontId="4" fillId="0" borderId="0" xfId="255" applyFont="1" applyAlignment="1" applyProtection="1">
      <alignment horizontal="right"/>
      <protection locked="0"/>
    </xf>
    <xf numFmtId="4" fontId="4" fillId="0" borderId="0" xfId="255" applyNumberFormat="1" applyFont="1" applyAlignment="1" applyProtection="1">
      <alignment horizontal="center"/>
      <protection locked="0"/>
    </xf>
    <xf numFmtId="180" fontId="4" fillId="0" borderId="0" xfId="8" applyNumberFormat="1" applyFont="1" applyAlignment="1" applyProtection="1">
      <alignment horizontal="right"/>
      <protection locked="0"/>
    </xf>
    <xf numFmtId="180" fontId="4" fillId="0" borderId="0" xfId="8" applyNumberFormat="1" applyFont="1" applyFill="1" applyAlignment="1" applyProtection="1">
      <alignment horizontal="right"/>
      <protection locked="0"/>
    </xf>
    <xf numFmtId="180" fontId="4" fillId="0" borderId="0" xfId="8" applyNumberFormat="1" applyFont="1" applyAlignment="1" applyProtection="1">
      <alignment horizontal="center"/>
      <protection locked="0"/>
    </xf>
    <xf numFmtId="180" fontId="4" fillId="0" borderId="0" xfId="255" applyNumberFormat="1" applyFont="1" applyAlignment="1" applyProtection="1">
      <alignment horizontal="center"/>
      <protection locked="0"/>
    </xf>
    <xf numFmtId="4" fontId="5" fillId="0" borderId="0" xfId="255" applyFont="1" applyAlignment="1" applyProtection="1">
      <alignment horizontal="right"/>
      <protection locked="0"/>
    </xf>
    <xf numFmtId="4" fontId="5" fillId="0" borderId="0" xfId="255" applyFont="1" applyFill="1" applyAlignment="1" applyProtection="1">
      <alignment horizontal="right"/>
      <protection locked="0"/>
    </xf>
    <xf numFmtId="171" fontId="4" fillId="0" borderId="0" xfId="255" applyNumberFormat="1" applyFont="1" applyFill="1" applyAlignment="1" applyProtection="1">
      <alignment horizontal="right"/>
      <protection locked="0"/>
    </xf>
    <xf numFmtId="4" fontId="4" fillId="0" borderId="0" xfId="10"/>
    <xf numFmtId="0" fontId="4" fillId="0" borderId="0" xfId="10" applyNumberFormat="1" applyAlignment="1">
      <alignment horizontal="center"/>
    </xf>
    <xf numFmtId="167" fontId="4" fillId="0" borderId="0" xfId="42" applyNumberFormat="1" applyAlignment="1">
      <alignment horizontal="right"/>
    </xf>
    <xf numFmtId="4" fontId="4" fillId="0" borderId="0" xfId="10" applyAlignment="1">
      <alignment horizontal="right"/>
    </xf>
    <xf numFmtId="4" fontId="4" fillId="0" borderId="0" xfId="10" applyAlignment="1">
      <alignment horizontal="left" wrapText="1"/>
    </xf>
    <xf numFmtId="4" fontId="4" fillId="0" borderId="0" xfId="10" applyAlignment="1">
      <alignment horizontal="left"/>
    </xf>
    <xf numFmtId="0" fontId="4" fillId="0" borderId="0" xfId="10" applyNumberFormat="1" applyAlignment="1">
      <alignment horizontal="left"/>
    </xf>
    <xf numFmtId="167" fontId="0" fillId="0" borderId="0" xfId="42" applyNumberFormat="1" applyFont="1" applyAlignment="1"/>
    <xf numFmtId="4" fontId="4" fillId="0" borderId="0" xfId="10" applyAlignment="1">
      <alignment horizontal="left" vertical="top"/>
    </xf>
    <xf numFmtId="4" fontId="4" fillId="0" borderId="0" xfId="10" applyProtection="1">
      <protection locked="0"/>
    </xf>
    <xf numFmtId="0" fontId="4" fillId="0" borderId="0" xfId="10" applyNumberFormat="1" applyAlignment="1" applyProtection="1">
      <alignment horizontal="center"/>
      <protection locked="0"/>
    </xf>
    <xf numFmtId="167" fontId="4" fillId="0" borderId="0" xfId="42" applyNumberFormat="1" applyAlignment="1" applyProtection="1">
      <protection locked="0"/>
    </xf>
    <xf numFmtId="4" fontId="4" fillId="0" borderId="0" xfId="10" applyNumberFormat="1" applyAlignment="1" applyProtection="1">
      <protection locked="0"/>
    </xf>
    <xf numFmtId="4" fontId="4" fillId="0" borderId="0" xfId="10" applyNumberFormat="1" applyAlignment="1" applyProtection="1">
      <alignment horizontal="right"/>
      <protection locked="0"/>
    </xf>
    <xf numFmtId="4" fontId="5" fillId="0" borderId="0" xfId="10" applyFont="1" applyAlignment="1" applyProtection="1">
      <alignment horizontal="left" wrapText="1"/>
      <protection locked="0"/>
    </xf>
    <xf numFmtId="4" fontId="5" fillId="0" borderId="0" xfId="10" applyFont="1" applyAlignment="1" applyProtection="1">
      <alignment horizontal="left"/>
    </xf>
    <xf numFmtId="4" fontId="5" fillId="0" borderId="0" xfId="10" applyFont="1" applyAlignment="1" applyProtection="1">
      <alignment horizontal="center"/>
      <protection locked="0"/>
    </xf>
    <xf numFmtId="49" fontId="4" fillId="0" borderId="0" xfId="10" applyNumberFormat="1" applyFont="1" applyAlignment="1" applyProtection="1">
      <alignment horizontal="left"/>
      <protection locked="0"/>
    </xf>
    <xf numFmtId="164" fontId="4" fillId="0" borderId="0" xfId="10" applyNumberFormat="1" applyFont="1" applyAlignment="1" applyProtection="1">
      <alignment horizontal="center"/>
      <protection locked="0"/>
    </xf>
    <xf numFmtId="164" fontId="4" fillId="0" borderId="0" xfId="10" applyNumberFormat="1" applyFont="1" applyFill="1" applyAlignment="1" applyProtection="1">
      <alignment horizontal="center"/>
      <protection locked="0"/>
    </xf>
    <xf numFmtId="4" fontId="5" fillId="0" borderId="0" xfId="10" applyFont="1" applyFill="1" applyAlignment="1" applyProtection="1">
      <alignment horizontal="center"/>
      <protection locked="0"/>
    </xf>
    <xf numFmtId="164" fontId="5" fillId="0" borderId="0" xfId="10" applyNumberFormat="1" applyFont="1" applyFill="1" applyAlignment="1" applyProtection="1">
      <alignment horizontal="right"/>
      <protection locked="0"/>
    </xf>
    <xf numFmtId="164" fontId="4" fillId="0" borderId="0" xfId="10" applyNumberFormat="1" applyFont="1" applyAlignment="1" applyProtection="1">
      <alignment horizontal="right"/>
      <protection locked="0"/>
    </xf>
    <xf numFmtId="171" fontId="4" fillId="0" borderId="0" xfId="10" applyNumberFormat="1" applyFont="1" applyAlignment="1" applyProtection="1">
      <alignment horizontal="center"/>
      <protection locked="0"/>
    </xf>
    <xf numFmtId="171" fontId="4" fillId="0" borderId="0" xfId="10" applyNumberFormat="1" applyFont="1" applyAlignment="1" applyProtection="1">
      <alignment horizontal="right"/>
      <protection locked="0"/>
    </xf>
    <xf numFmtId="171" fontId="4" fillId="0" borderId="0" xfId="7" applyNumberFormat="1" applyFont="1" applyAlignment="1" applyProtection="1">
      <alignment horizontal="right"/>
      <protection locked="0"/>
    </xf>
    <xf numFmtId="1" fontId="4" fillId="0" borderId="0" xfId="10" applyNumberFormat="1" applyFont="1" applyAlignment="1" applyProtection="1">
      <alignment horizontal="center"/>
      <protection locked="0"/>
    </xf>
    <xf numFmtId="1" fontId="4" fillId="0" borderId="0" xfId="44" applyNumberFormat="1" applyFont="1" applyAlignment="1" applyProtection="1">
      <alignment horizontal="right"/>
      <protection locked="0"/>
    </xf>
    <xf numFmtId="1" fontId="4" fillId="0" borderId="0" xfId="10" applyNumberFormat="1" applyFont="1" applyAlignment="1" applyProtection="1">
      <alignment horizontal="right"/>
      <protection locked="0"/>
    </xf>
    <xf numFmtId="1" fontId="4" fillId="0" borderId="0" xfId="10" applyNumberFormat="1" applyFont="1" applyAlignment="1" applyProtection="1">
      <protection locked="0"/>
    </xf>
    <xf numFmtId="3" fontId="4" fillId="0" borderId="0" xfId="44" quotePrefix="1" applyNumberFormat="1" applyFont="1" applyFill="1" applyAlignment="1" applyProtection="1">
      <alignment horizontal="right"/>
      <protection locked="0"/>
    </xf>
    <xf numFmtId="3" fontId="4" fillId="0" borderId="0" xfId="44" applyNumberFormat="1" applyFont="1" applyFill="1" applyAlignment="1" applyProtection="1">
      <protection locked="0"/>
    </xf>
    <xf numFmtId="3" fontId="4" fillId="0" borderId="0" xfId="10" applyNumberFormat="1" applyFont="1" applyFill="1" applyAlignment="1" applyProtection="1">
      <alignment horizontal="center"/>
      <protection locked="0"/>
    </xf>
    <xf numFmtId="4" fontId="6" fillId="0" borderId="0" xfId="10" applyFont="1" applyAlignment="1">
      <alignment horizontal="center"/>
    </xf>
    <xf numFmtId="0" fontId="6" fillId="0" borderId="2" xfId="10" applyNumberFormat="1" applyFont="1" applyBorder="1" applyAlignment="1">
      <alignment horizontal="center" textRotation="255"/>
    </xf>
    <xf numFmtId="167" fontId="6" fillId="0" borderId="3" xfId="42" applyNumberFormat="1" applyFont="1" applyBorder="1" applyAlignment="1">
      <alignment horizontal="center"/>
    </xf>
    <xf numFmtId="0" fontId="6" fillId="0" borderId="3" xfId="10" applyNumberFormat="1" applyFont="1" applyBorder="1" applyAlignment="1">
      <alignment horizontal="center"/>
    </xf>
    <xf numFmtId="49" fontId="6" fillId="0" borderId="3" xfId="10" applyNumberFormat="1" applyFont="1" applyBorder="1" applyAlignment="1">
      <alignment horizontal="center"/>
    </xf>
    <xf numFmtId="49" fontId="6" fillId="0" borderId="0" xfId="10" applyNumberFormat="1" applyFont="1" applyAlignment="1">
      <alignment horizontal="left" wrapText="1"/>
    </xf>
    <xf numFmtId="49" fontId="6" fillId="0" borderId="0" xfId="10" applyNumberFormat="1" applyFont="1" applyAlignment="1">
      <alignment horizontal="left"/>
    </xf>
    <xf numFmtId="0" fontId="6" fillId="0" borderId="4" xfId="10" applyNumberFormat="1" applyFont="1" applyBorder="1" applyAlignment="1">
      <alignment horizontal="center"/>
    </xf>
    <xf numFmtId="167" fontId="6" fillId="0" borderId="5" xfId="42" applyNumberFormat="1" applyFont="1" applyBorder="1" applyAlignment="1">
      <alignment horizontal="center"/>
    </xf>
    <xf numFmtId="4" fontId="6" fillId="0" borderId="5" xfId="10" applyNumberFormat="1" applyFont="1" applyBorder="1" applyAlignment="1">
      <alignment horizontal="center"/>
    </xf>
    <xf numFmtId="0" fontId="6" fillId="0" borderId="6" xfId="10" applyNumberFormat="1" applyFont="1" applyBorder="1" applyAlignment="1">
      <alignment horizontal="center"/>
    </xf>
    <xf numFmtId="167" fontId="6" fillId="0" borderId="7" xfId="42" applyNumberFormat="1" applyFont="1" applyBorder="1" applyAlignment="1">
      <alignment horizontal="center"/>
    </xf>
    <xf numFmtId="4" fontId="6" fillId="0" borderId="7" xfId="10" applyNumberFormat="1" applyFont="1" applyBorder="1" applyAlignment="1">
      <alignment horizontal="center"/>
    </xf>
    <xf numFmtId="4" fontId="6" fillId="0" borderId="0" xfId="10" applyFont="1" applyAlignment="1">
      <alignment horizontal="left" wrapText="1"/>
    </xf>
    <xf numFmtId="4" fontId="6" fillId="0" borderId="0" xfId="10" applyFont="1" applyAlignment="1">
      <alignment horizontal="left"/>
    </xf>
    <xf numFmtId="4" fontId="6" fillId="0" borderId="0" xfId="10" applyFont="1"/>
    <xf numFmtId="167" fontId="6" fillId="0" borderId="0" xfId="42" applyNumberFormat="1" applyFont="1"/>
    <xf numFmtId="165" fontId="6" fillId="0" borderId="0" xfId="10" applyNumberFormat="1" applyFont="1"/>
    <xf numFmtId="0" fontId="7" fillId="0" borderId="0" xfId="10" applyNumberFormat="1" applyFont="1" applyBorder="1" applyAlignment="1">
      <alignment horizontal="center" vertical="top"/>
    </xf>
    <xf numFmtId="165" fontId="8" fillId="0" borderId="0" xfId="10" applyNumberFormat="1" applyFont="1" applyBorder="1" applyAlignment="1" applyProtection="1">
      <alignment horizontal="left" vertical="top"/>
    </xf>
    <xf numFmtId="49" fontId="9" fillId="0" borderId="0" xfId="10" applyNumberFormat="1" applyFont="1" applyBorder="1" applyAlignment="1">
      <alignment horizontal="right" vertical="top"/>
    </xf>
    <xf numFmtId="0" fontId="6" fillId="0" borderId="0" xfId="10" applyNumberFormat="1" applyFont="1" applyAlignment="1">
      <alignment horizontal="center"/>
    </xf>
    <xf numFmtId="167" fontId="6" fillId="0" borderId="0" xfId="42" applyNumberFormat="1" applyFont="1" applyAlignment="1">
      <alignment horizontal="right"/>
    </xf>
    <xf numFmtId="166" fontId="6" fillId="0" borderId="0" xfId="10" applyNumberFormat="1" applyFont="1" applyAlignment="1">
      <alignment horizontal="right"/>
    </xf>
    <xf numFmtId="0" fontId="7" fillId="0" borderId="0" xfId="10" applyNumberFormat="1" applyFont="1" applyAlignment="1">
      <alignment horizontal="center"/>
    </xf>
    <xf numFmtId="166" fontId="8" fillId="0" borderId="0" xfId="10" applyNumberFormat="1" applyFont="1" applyBorder="1" applyAlignment="1" applyProtection="1">
      <alignment horizontal="left" vertical="top"/>
    </xf>
    <xf numFmtId="0" fontId="6" fillId="0" borderId="0" xfId="10" applyNumberFormat="1" applyFont="1" applyAlignment="1">
      <alignment horizontal="right"/>
    </xf>
    <xf numFmtId="0" fontId="8" fillId="0" borderId="0" xfId="10" applyNumberFormat="1" applyFont="1" applyBorder="1" applyAlignment="1" applyProtection="1">
      <alignment horizontal="left" vertical="top"/>
    </xf>
    <xf numFmtId="4" fontId="6" fillId="0" borderId="0" xfId="10" applyNumberFormat="1" applyFont="1" applyAlignment="1">
      <alignment horizontal="right"/>
    </xf>
    <xf numFmtId="4" fontId="6" fillId="0" borderId="0" xfId="10" applyNumberFormat="1" applyFont="1"/>
    <xf numFmtId="1" fontId="8" fillId="0" borderId="0" xfId="10" applyNumberFormat="1" applyFont="1" applyBorder="1" applyAlignment="1" applyProtection="1">
      <alignment horizontal="left" vertical="top"/>
    </xf>
    <xf numFmtId="0" fontId="4" fillId="0" borderId="0" xfId="178" applyNumberFormat="1" applyAlignment="1"/>
    <xf numFmtId="4" fontId="5" fillId="0" borderId="0" xfId="10" applyFont="1" applyAlignment="1" applyProtection="1">
      <alignment horizontal="left"/>
      <protection locked="0"/>
    </xf>
    <xf numFmtId="165" fontId="4" fillId="0" borderId="0" xfId="10" applyNumberFormat="1" applyFont="1" applyAlignment="1" applyProtection="1">
      <alignment horizontal="center"/>
      <protection locked="0"/>
    </xf>
    <xf numFmtId="165" fontId="4" fillId="0" borderId="0" xfId="10" applyNumberFormat="1" applyFont="1" applyAlignment="1" applyProtection="1">
      <alignment horizontal="right"/>
      <protection locked="0"/>
    </xf>
    <xf numFmtId="165" fontId="4" fillId="0" borderId="0" xfId="10" applyNumberFormat="1" applyFont="1" applyAlignment="1" applyProtection="1">
      <protection locked="0"/>
    </xf>
    <xf numFmtId="3" fontId="4" fillId="0" borderId="0" xfId="10" applyNumberFormat="1" applyFont="1" applyAlignment="1" applyProtection="1">
      <alignment horizontal="center"/>
      <protection locked="0"/>
    </xf>
    <xf numFmtId="0" fontId="4" fillId="0" borderId="0" xfId="10" applyNumberFormat="1" applyFont="1" applyAlignment="1" applyProtection="1">
      <alignment horizontal="right"/>
      <protection locked="0"/>
    </xf>
    <xf numFmtId="3" fontId="4" fillId="0" borderId="0" xfId="10" applyNumberFormat="1" applyFont="1" applyAlignment="1" applyProtection="1">
      <protection locked="0"/>
    </xf>
    <xf numFmtId="49" fontId="4" fillId="0" borderId="0" xfId="10" applyNumberFormat="1" applyFont="1" applyAlignment="1" applyProtection="1">
      <alignment horizontal="left" indent="3"/>
      <protection locked="0"/>
    </xf>
    <xf numFmtId="4" fontId="5" fillId="0" borderId="0" xfId="10" applyFont="1" applyAlignment="1" applyProtection="1">
      <alignment horizontal="right"/>
      <protection locked="0"/>
    </xf>
    <xf numFmtId="0" fontId="4" fillId="0" borderId="0" xfId="10" applyNumberFormat="1" applyAlignment="1" applyProtection="1">
      <alignment horizontal="center"/>
    </xf>
    <xf numFmtId="4" fontId="4" fillId="0" borderId="0" xfId="10" applyNumberFormat="1" applyAlignment="1" applyProtection="1"/>
    <xf numFmtId="4" fontId="4" fillId="0" borderId="0" xfId="10" applyNumberFormat="1" applyAlignment="1" applyProtection="1">
      <alignment horizontal="right"/>
    </xf>
    <xf numFmtId="4" fontId="5" fillId="0" borderId="0" xfId="10" applyFont="1" applyAlignment="1" applyProtection="1">
      <alignment horizontal="left" wrapText="1"/>
    </xf>
    <xf numFmtId="3" fontId="4" fillId="0" borderId="0" xfId="13" applyNumberFormat="1" applyFont="1" applyFill="1" applyAlignment="1" applyProtection="1">
      <alignment horizontal="center"/>
      <protection locked="0"/>
    </xf>
    <xf numFmtId="49" fontId="4" fillId="0" borderId="0" xfId="10" applyNumberFormat="1" applyFont="1" applyFill="1" applyAlignment="1" applyProtection="1">
      <alignment horizontal="left" wrapText="1"/>
      <protection locked="0"/>
    </xf>
    <xf numFmtId="49" fontId="4" fillId="0" borderId="0" xfId="10" applyNumberFormat="1" applyFont="1" applyFill="1" applyAlignment="1" applyProtection="1">
      <alignment horizontal="left"/>
      <protection locked="0"/>
    </xf>
    <xf numFmtId="4" fontId="4" fillId="0" borderId="0" xfId="13" applyFont="1"/>
    <xf numFmtId="5" fontId="4" fillId="0" borderId="0" xfId="13" applyNumberFormat="1" applyFont="1" applyAlignment="1" applyProtection="1">
      <alignment horizontal="right"/>
      <protection locked="0"/>
    </xf>
    <xf numFmtId="184" fontId="4" fillId="0" borderId="0" xfId="13" applyNumberFormat="1" applyFont="1" applyAlignment="1" applyProtection="1">
      <alignment horizontal="right"/>
      <protection locked="0"/>
    </xf>
    <xf numFmtId="49" fontId="4" fillId="0" borderId="0" xfId="13" applyNumberFormat="1" applyFont="1" applyFill="1" applyAlignment="1" applyProtection="1">
      <alignment horizontal="right"/>
      <protection locked="0"/>
    </xf>
    <xf numFmtId="171" fontId="4" fillId="0" borderId="0" xfId="1" applyNumberFormat="1" applyFont="1" applyAlignment="1" applyProtection="1">
      <alignment horizontal="center"/>
      <protection locked="0"/>
    </xf>
    <xf numFmtId="49" fontId="4" fillId="0" borderId="0" xfId="1" applyNumberFormat="1" applyFont="1" applyAlignment="1" applyProtection="1">
      <alignment horizontal="right"/>
      <protection locked="0"/>
    </xf>
    <xf numFmtId="49" fontId="4" fillId="0" borderId="0" xfId="1" applyNumberFormat="1" applyFont="1" applyAlignment="1" applyProtection="1">
      <alignment horizontal="center"/>
      <protection locked="0"/>
    </xf>
    <xf numFmtId="49" fontId="4" fillId="30" borderId="0" xfId="1" applyNumberFormat="1" applyFont="1" applyFill="1" applyAlignment="1" applyProtection="1">
      <alignment horizontal="right"/>
      <protection locked="0"/>
    </xf>
    <xf numFmtId="3" fontId="4" fillId="30" borderId="0" xfId="1" applyNumberFormat="1" applyFont="1" applyFill="1" applyAlignment="1" applyProtection="1">
      <alignment horizontal="right"/>
      <protection locked="0"/>
    </xf>
    <xf numFmtId="4" fontId="4" fillId="30" borderId="0" xfId="1" applyFont="1" applyFill="1" applyAlignment="1" applyProtection="1">
      <protection locked="0"/>
    </xf>
    <xf numFmtId="3" fontId="4" fillId="30" borderId="0" xfId="1" applyNumberFormat="1" applyFont="1" applyFill="1" applyAlignment="1" applyProtection="1">
      <protection locked="0"/>
    </xf>
    <xf numFmtId="167" fontId="4" fillId="0" borderId="0" xfId="1" applyNumberFormat="1" applyFont="1" applyAlignment="1" applyProtection="1">
      <alignment horizontal="right"/>
      <protection locked="0"/>
    </xf>
    <xf numFmtId="167" fontId="4" fillId="0" borderId="0" xfId="1" applyNumberFormat="1" applyFont="1" applyAlignment="1" applyProtection="1">
      <alignment horizontal="center"/>
      <protection locked="0"/>
    </xf>
    <xf numFmtId="167" fontId="4" fillId="0" borderId="0" xfId="1" applyNumberFormat="1" applyFont="1" applyAlignment="1" applyProtection="1">
      <protection locked="0"/>
    </xf>
    <xf numFmtId="4" fontId="61" fillId="0" borderId="0" xfId="13" applyFont="1" applyAlignment="1"/>
    <xf numFmtId="4" fontId="61" fillId="0" borderId="0" xfId="13" applyFont="1"/>
    <xf numFmtId="4" fontId="4" fillId="0" borderId="0" xfId="13" applyFont="1" applyAlignment="1"/>
    <xf numFmtId="49" fontId="4" fillId="0" borderId="0" xfId="13" applyNumberFormat="1" applyFont="1" applyBorder="1" applyAlignment="1" applyProtection="1">
      <alignment horizontal="left" wrapText="1"/>
      <protection locked="0"/>
    </xf>
    <xf numFmtId="49" fontId="4" fillId="0" borderId="0" xfId="13" applyNumberFormat="1" applyFont="1" applyBorder="1" applyAlignment="1" applyProtection="1">
      <alignment horizontal="left" indent="2"/>
      <protection locked="0"/>
    </xf>
    <xf numFmtId="49" fontId="4" fillId="0" borderId="0" xfId="13" applyNumberFormat="1" applyFont="1" applyBorder="1" applyAlignment="1" applyProtection="1">
      <alignment horizontal="left" indent="1"/>
      <protection locked="0"/>
    </xf>
    <xf numFmtId="49" fontId="4" fillId="0" borderId="0" xfId="13" applyNumberFormat="1" applyFont="1" applyBorder="1" applyAlignment="1" applyProtection="1">
      <alignment horizontal="left"/>
      <protection locked="0"/>
    </xf>
    <xf numFmtId="4" fontId="5" fillId="0" borderId="0" xfId="13" applyFont="1" applyFill="1" applyAlignment="1" applyProtection="1">
      <alignment horizontal="right"/>
      <protection locked="0"/>
    </xf>
    <xf numFmtId="171" fontId="4" fillId="0" borderId="0" xfId="13" applyNumberFormat="1" applyFont="1" applyFill="1" applyAlignment="1" applyProtection="1">
      <alignment horizontal="right"/>
      <protection locked="0"/>
    </xf>
    <xf numFmtId="1" fontId="4" fillId="0" borderId="0" xfId="1" applyNumberFormat="1" applyFont="1" applyFill="1" applyAlignment="1" applyProtection="1">
      <alignment horizontal="right"/>
      <protection locked="0"/>
    </xf>
    <xf numFmtId="1" fontId="4" fillId="0" borderId="0" xfId="11" applyNumberFormat="1" applyFont="1" applyFill="1" applyAlignment="1" applyProtection="1">
      <alignment horizontal="right"/>
      <protection locked="0"/>
    </xf>
    <xf numFmtId="185" fontId="4" fillId="0" borderId="0" xfId="11" applyNumberFormat="1" applyFont="1" applyFill="1" applyAlignment="1" applyProtection="1">
      <alignment horizontal="right"/>
      <protection locked="0"/>
    </xf>
    <xf numFmtId="49" fontId="4" fillId="0" borderId="0" xfId="1" applyNumberFormat="1" applyFont="1" applyFill="1" applyAlignment="1" applyProtection="1">
      <alignment horizontal="right"/>
      <protection locked="0"/>
    </xf>
    <xf numFmtId="49" fontId="4" fillId="0" borderId="0" xfId="13" applyNumberFormat="1" applyFont="1" applyFill="1" applyBorder="1" applyAlignment="1" applyProtection="1">
      <alignment horizontal="left" wrapText="1"/>
      <protection locked="0"/>
    </xf>
    <xf numFmtId="49" fontId="4" fillId="0" borderId="0" xfId="13" applyNumberFormat="1" applyFont="1" applyFill="1" applyBorder="1" applyAlignment="1" applyProtection="1">
      <alignment horizontal="left" indent="2"/>
      <protection locked="0"/>
    </xf>
    <xf numFmtId="49" fontId="4" fillId="0" borderId="0" xfId="13" applyNumberFormat="1" applyFont="1" applyFill="1" applyBorder="1" applyAlignment="1" applyProtection="1">
      <alignment horizontal="left" indent="1"/>
      <protection locked="0"/>
    </xf>
    <xf numFmtId="49" fontId="4" fillId="0" borderId="0" xfId="13" applyNumberFormat="1" applyFont="1" applyFill="1" applyAlignment="1" applyProtection="1">
      <alignment horizontal="left"/>
      <protection locked="0"/>
    </xf>
    <xf numFmtId="0" fontId="6" fillId="0" borderId="18" xfId="13" applyNumberFormat="1" applyFont="1" applyBorder="1" applyAlignment="1">
      <alignment horizontal="center" textRotation="255"/>
    </xf>
    <xf numFmtId="0" fontId="6" fillId="0" borderId="5" xfId="13" applyNumberFormat="1" applyFont="1" applyBorder="1" applyAlignment="1">
      <alignment horizontal="center"/>
    </xf>
    <xf numFmtId="49" fontId="6" fillId="0" borderId="5" xfId="13" applyNumberFormat="1" applyFont="1" applyBorder="1" applyAlignment="1">
      <alignment horizontal="center"/>
    </xf>
    <xf numFmtId="4" fontId="3" fillId="0" borderId="0" xfId="1" applyBorder="1"/>
    <xf numFmtId="0" fontId="3" fillId="0" borderId="0" xfId="1" applyNumberFormat="1" applyBorder="1" applyAlignment="1">
      <alignment horizontal="center"/>
    </xf>
    <xf numFmtId="0" fontId="3" fillId="0" borderId="0" xfId="1" applyNumberFormat="1" applyBorder="1" applyAlignment="1">
      <alignment horizontal="right"/>
    </xf>
    <xf numFmtId="4" fontId="3" fillId="0" borderId="0" xfId="1" applyBorder="1" applyAlignment="1">
      <alignment horizontal="right"/>
    </xf>
    <xf numFmtId="4" fontId="3" fillId="0" borderId="0" xfId="1" applyBorder="1" applyAlignment="1">
      <alignment horizontal="left" wrapText="1"/>
    </xf>
    <xf numFmtId="4" fontId="3" fillId="0" borderId="0" xfId="1" applyBorder="1" applyAlignment="1">
      <alignment horizontal="left"/>
    </xf>
    <xf numFmtId="0" fontId="3" fillId="0" borderId="0" xfId="1" applyNumberFormat="1" applyBorder="1" applyAlignment="1">
      <alignment horizontal="left"/>
    </xf>
    <xf numFmtId="0" fontId="3" fillId="0" borderId="0" xfId="2" applyBorder="1" applyAlignment="1"/>
    <xf numFmtId="4" fontId="3" fillId="0" borderId="0" xfId="1" applyBorder="1" applyAlignment="1">
      <alignment horizontal="left" vertical="top"/>
    </xf>
    <xf numFmtId="0" fontId="3" fillId="0" borderId="0" xfId="2" applyNumberFormat="1" applyBorder="1" applyAlignment="1"/>
    <xf numFmtId="4" fontId="3" fillId="0" borderId="0" xfId="2" applyNumberFormat="1" applyBorder="1" applyAlignment="1"/>
    <xf numFmtId="0" fontId="3" fillId="0" borderId="0" xfId="2" applyBorder="1" applyAlignment="1">
      <alignment horizontal="left" wrapText="1" indent="1"/>
    </xf>
    <xf numFmtId="4" fontId="3" fillId="0" borderId="0" xfId="2" applyNumberFormat="1" applyBorder="1" applyAlignment="1">
      <alignment horizontal="left" wrapText="1" indent="1"/>
    </xf>
    <xf numFmtId="4" fontId="3" fillId="0" borderId="0" xfId="1" applyBorder="1" applyProtection="1">
      <protection locked="0"/>
    </xf>
    <xf numFmtId="0" fontId="3" fillId="0" borderId="0" xfId="1" applyNumberFormat="1" applyBorder="1" applyAlignment="1" applyProtection="1">
      <alignment horizontal="center"/>
      <protection locked="0"/>
    </xf>
    <xf numFmtId="4" fontId="3" fillId="0" borderId="0" xfId="1" applyNumberFormat="1" applyBorder="1" applyAlignment="1" applyProtection="1">
      <protection locked="0"/>
    </xf>
    <xf numFmtId="4" fontId="3" fillId="0" borderId="0" xfId="1" applyNumberFormat="1" applyBorder="1" applyAlignment="1" applyProtection="1">
      <alignment horizontal="right"/>
      <protection locked="0"/>
    </xf>
    <xf numFmtId="4" fontId="5" fillId="0" borderId="0" xfId="1" applyFont="1" applyBorder="1" applyAlignment="1" applyProtection="1">
      <alignment horizontal="left" wrapText="1"/>
      <protection locked="0"/>
    </xf>
    <xf numFmtId="4" fontId="5" fillId="0" borderId="0" xfId="1" applyFont="1" applyBorder="1" applyAlignment="1" applyProtection="1">
      <alignment horizontal="left"/>
      <protection locked="0"/>
    </xf>
    <xf numFmtId="4" fontId="4" fillId="0" borderId="0" xfId="1" applyFont="1" applyBorder="1" applyAlignment="1" applyProtection="1">
      <alignment horizontal="center"/>
      <protection locked="0"/>
    </xf>
    <xf numFmtId="4" fontId="4" fillId="0" borderId="0" xfId="1" applyFont="1" applyFill="1" applyBorder="1" applyAlignment="1" applyProtection="1">
      <alignment horizontal="right"/>
      <protection locked="0"/>
    </xf>
    <xf numFmtId="49" fontId="4" fillId="0" borderId="0" xfId="1" applyNumberFormat="1" applyFont="1" applyBorder="1" applyAlignment="1" applyProtection="1">
      <alignment horizontal="left" indent="2"/>
      <protection locked="0"/>
    </xf>
    <xf numFmtId="4" fontId="4" fillId="0" borderId="0" xfId="1" applyFont="1" applyFill="1" applyBorder="1" applyAlignment="1" applyProtection="1">
      <alignment horizontal="center"/>
      <protection locked="0"/>
    </xf>
    <xf numFmtId="164" fontId="4" fillId="0" borderId="0" xfId="1" applyNumberFormat="1" applyFont="1" applyFill="1" applyBorder="1" applyAlignment="1" applyProtection="1">
      <alignment horizontal="right"/>
      <protection locked="0"/>
    </xf>
    <xf numFmtId="164" fontId="4" fillId="0" borderId="0" xfId="11" applyNumberFormat="1" applyFont="1" applyFill="1" applyBorder="1" applyAlignment="1" applyProtection="1">
      <alignment horizontal="right"/>
      <protection locked="0"/>
    </xf>
    <xf numFmtId="49" fontId="4" fillId="0" borderId="0" xfId="1" applyNumberFormat="1" applyFont="1" applyBorder="1" applyAlignment="1" applyProtection="1">
      <alignment horizontal="left" indent="1"/>
      <protection locked="0"/>
    </xf>
    <xf numFmtId="49" fontId="4" fillId="0" borderId="0" xfId="1" applyNumberFormat="1" applyFont="1" applyBorder="1" applyAlignment="1" applyProtection="1">
      <alignment horizontal="left"/>
      <protection locked="0"/>
    </xf>
    <xf numFmtId="4" fontId="5" fillId="0" borderId="0" xfId="1" applyFont="1" applyBorder="1" applyAlignment="1" applyProtection="1">
      <alignment horizontal="center"/>
      <protection locked="0"/>
    </xf>
    <xf numFmtId="49" fontId="5" fillId="0" borderId="0" xfId="1" applyNumberFormat="1" applyFont="1" applyBorder="1" applyAlignment="1" applyProtection="1">
      <alignment horizontal="left" wrapText="1"/>
      <protection locked="0"/>
    </xf>
    <xf numFmtId="5" fontId="4" fillId="0" borderId="0" xfId="1" applyNumberFormat="1" applyFont="1" applyFill="1" applyBorder="1" applyAlignment="1" applyProtection="1">
      <alignment horizontal="right"/>
      <protection locked="0"/>
    </xf>
    <xf numFmtId="5" fontId="4" fillId="0" borderId="0" xfId="8" applyNumberFormat="1" applyFont="1" applyFill="1" applyBorder="1" applyAlignment="1" applyProtection="1">
      <alignment horizontal="right"/>
      <protection locked="0"/>
    </xf>
    <xf numFmtId="171" fontId="4" fillId="0" borderId="0" xfId="1" applyNumberFormat="1" applyFont="1" applyFill="1" applyBorder="1" applyAlignment="1" applyProtection="1">
      <alignment horizontal="right"/>
      <protection locked="0"/>
    </xf>
    <xf numFmtId="184" fontId="4" fillId="0" borderId="0" xfId="1" applyNumberFormat="1" applyFont="1" applyFill="1" applyBorder="1" applyAlignment="1" applyProtection="1">
      <alignment horizontal="right"/>
      <protection locked="0"/>
    </xf>
    <xf numFmtId="3" fontId="4" fillId="0" borderId="0" xfId="1" applyNumberFormat="1" applyFont="1" applyFill="1" applyBorder="1" applyAlignment="1" applyProtection="1">
      <alignment horizontal="right"/>
      <protection locked="0"/>
    </xf>
    <xf numFmtId="49" fontId="4" fillId="0" borderId="0" xfId="1" applyNumberFormat="1" applyFont="1" applyFill="1" applyBorder="1" applyAlignment="1" applyProtection="1">
      <alignment horizontal="left" wrapText="1"/>
      <protection locked="0"/>
    </xf>
    <xf numFmtId="49" fontId="4" fillId="0" borderId="0" xfId="1" applyNumberFormat="1" applyFont="1" applyFill="1" applyBorder="1" applyAlignment="1" applyProtection="1">
      <alignment horizontal="left" indent="2"/>
      <protection locked="0"/>
    </xf>
    <xf numFmtId="49" fontId="4" fillId="0" borderId="0" xfId="1" applyNumberFormat="1" applyFont="1" applyFill="1" applyBorder="1" applyAlignment="1" applyProtection="1">
      <alignment horizontal="left" indent="1"/>
      <protection locked="0"/>
    </xf>
    <xf numFmtId="49" fontId="4" fillId="0" borderId="0" xfId="1" applyNumberFormat="1" applyFont="1" applyFill="1" applyBorder="1" applyAlignment="1" applyProtection="1">
      <alignment horizontal="left"/>
      <protection locked="0"/>
    </xf>
    <xf numFmtId="4" fontId="6" fillId="0" borderId="0" xfId="1" applyFont="1" applyBorder="1" applyAlignment="1">
      <alignment horizontal="center"/>
    </xf>
    <xf numFmtId="0" fontId="6" fillId="0" borderId="2" xfId="1" applyNumberFormat="1" applyFont="1" applyBorder="1" applyAlignment="1" applyProtection="1">
      <alignment horizontal="center" textRotation="255"/>
    </xf>
    <xf numFmtId="49" fontId="6" fillId="0" borderId="3" xfId="1" applyNumberFormat="1" applyFont="1" applyBorder="1" applyAlignment="1" applyProtection="1">
      <alignment horizontal="center"/>
    </xf>
    <xf numFmtId="49" fontId="6" fillId="0" borderId="0" xfId="1" applyNumberFormat="1" applyFont="1" applyBorder="1" applyAlignment="1">
      <alignment horizontal="left" wrapText="1"/>
    </xf>
    <xf numFmtId="49" fontId="6" fillId="0" borderId="0" xfId="1" applyNumberFormat="1" applyFont="1" applyBorder="1" applyAlignment="1">
      <alignment horizontal="left"/>
    </xf>
    <xf numFmtId="0" fontId="6" fillId="0" borderId="4" xfId="1" applyNumberFormat="1" applyFont="1" applyBorder="1" applyAlignment="1" applyProtection="1">
      <alignment horizontal="center"/>
    </xf>
    <xf numFmtId="4" fontId="6" fillId="0" borderId="5" xfId="1" applyNumberFormat="1" applyFont="1" applyBorder="1" applyAlignment="1" applyProtection="1">
      <alignment horizontal="center"/>
    </xf>
    <xf numFmtId="0" fontId="6" fillId="0" borderId="6" xfId="1" applyNumberFormat="1" applyFont="1" applyBorder="1" applyAlignment="1" applyProtection="1">
      <alignment horizontal="center"/>
    </xf>
    <xf numFmtId="4" fontId="6" fillId="0" borderId="7" xfId="1" applyNumberFormat="1" applyFont="1" applyBorder="1" applyAlignment="1" applyProtection="1">
      <alignment horizontal="center"/>
    </xf>
    <xf numFmtId="4" fontId="6" fillId="0" borderId="0" xfId="1" applyFont="1" applyBorder="1" applyAlignment="1">
      <alignment horizontal="left" wrapText="1"/>
    </xf>
    <xf numFmtId="4" fontId="6" fillId="0" borderId="0" xfId="1" applyFont="1" applyBorder="1" applyAlignment="1">
      <alignment horizontal="left"/>
    </xf>
    <xf numFmtId="4" fontId="6" fillId="0" borderId="0" xfId="1" applyFont="1" applyBorder="1"/>
    <xf numFmtId="165" fontId="6" fillId="0" borderId="0" xfId="1" applyNumberFormat="1" applyFont="1" applyBorder="1"/>
    <xf numFmtId="0" fontId="6" fillId="0" borderId="0" xfId="1" applyNumberFormat="1" applyFont="1" applyBorder="1" applyAlignment="1">
      <alignment horizontal="center"/>
    </xf>
    <xf numFmtId="166" fontId="6" fillId="0" borderId="0" xfId="1" applyNumberFormat="1" applyFont="1" applyBorder="1" applyAlignment="1">
      <alignment horizontal="right"/>
    </xf>
    <xf numFmtId="0" fontId="7" fillId="0" borderId="0" xfId="1" applyNumberFormat="1" applyFont="1" applyBorder="1" applyAlignment="1">
      <alignment horizontal="center"/>
    </xf>
    <xf numFmtId="0" fontId="6" fillId="0" borderId="0" xfId="1" applyNumberFormat="1" applyFont="1" applyBorder="1" applyAlignment="1">
      <alignment horizontal="right"/>
    </xf>
    <xf numFmtId="4" fontId="6" fillId="0" borderId="0" xfId="1" applyNumberFormat="1" applyFont="1" applyBorder="1" applyAlignment="1">
      <alignment horizontal="right"/>
    </xf>
    <xf numFmtId="4" fontId="6" fillId="0" borderId="0" xfId="1" applyNumberFormat="1" applyFont="1" applyBorder="1"/>
    <xf numFmtId="4" fontId="45" fillId="0" borderId="0" xfId="1" applyFont="1" applyFill="1" applyAlignment="1" applyProtection="1">
      <alignment horizontal="center"/>
      <protection locked="0"/>
    </xf>
    <xf numFmtId="4" fontId="45" fillId="0" borderId="0" xfId="1" applyFont="1" applyFill="1" applyAlignment="1" applyProtection="1">
      <alignment horizontal="right"/>
      <protection locked="0"/>
    </xf>
    <xf numFmtId="42" fontId="4" fillId="0" borderId="0" xfId="1" applyNumberFormat="1" applyFont="1" applyFill="1" applyAlignment="1" applyProtection="1">
      <protection locked="0"/>
    </xf>
    <xf numFmtId="42" fontId="4" fillId="0" borderId="0" xfId="1" applyNumberFormat="1" applyFont="1" applyAlignment="1" applyProtection="1">
      <alignment horizontal="center"/>
      <protection locked="0"/>
    </xf>
    <xf numFmtId="42" fontId="4" fillId="0" borderId="0" xfId="1" applyNumberFormat="1" applyFont="1" applyFill="1" applyAlignment="1" applyProtection="1">
      <alignment horizontal="right"/>
      <protection locked="0"/>
    </xf>
    <xf numFmtId="186" fontId="4" fillId="0" borderId="0" xfId="1" applyNumberFormat="1" applyFont="1" applyAlignment="1" applyProtection="1">
      <alignment horizontal="center"/>
      <protection locked="0"/>
    </xf>
    <xf numFmtId="186" fontId="4" fillId="0" borderId="0" xfId="1" applyNumberFormat="1" applyFont="1" applyFill="1" applyAlignment="1" applyProtection="1">
      <protection locked="0"/>
    </xf>
    <xf numFmtId="186" fontId="4" fillId="0" borderId="0" xfId="1" applyNumberFormat="1" applyFont="1" applyFill="1" applyAlignment="1" applyProtection="1">
      <alignment horizontal="right"/>
      <protection locked="0"/>
    </xf>
    <xf numFmtId="4" fontId="45" fillId="0" borderId="0" xfId="1" applyFont="1" applyAlignment="1" applyProtection="1">
      <alignment horizontal="center"/>
      <protection locked="0"/>
    </xf>
    <xf numFmtId="4" fontId="62" fillId="0" borderId="0" xfId="1" applyFont="1" applyAlignment="1" applyProtection="1">
      <alignment horizontal="center"/>
      <protection locked="0"/>
    </xf>
    <xf numFmtId="4" fontId="5" fillId="0" borderId="0" xfId="1" applyNumberFormat="1" applyFont="1" applyFill="1" applyAlignment="1" applyProtection="1">
      <protection locked="0"/>
    </xf>
    <xf numFmtId="4" fontId="5" fillId="0" borderId="0" xfId="1" applyFont="1" applyFill="1" applyAlignment="1" applyProtection="1">
      <protection locked="0"/>
    </xf>
    <xf numFmtId="171" fontId="4" fillId="0" borderId="0" xfId="1" applyNumberFormat="1" applyFont="1" applyFill="1" applyAlignment="1" applyProtection="1">
      <protection locked="0"/>
    </xf>
    <xf numFmtId="49" fontId="4" fillId="0" borderId="0" xfId="1" applyNumberFormat="1" applyFont="1" applyFill="1" applyAlignment="1" applyProtection="1">
      <alignment horizontal="left"/>
      <protection locked="0"/>
    </xf>
    <xf numFmtId="184" fontId="4" fillId="0" borderId="0" xfId="1" applyNumberFormat="1" applyFont="1" applyAlignment="1" applyProtection="1">
      <alignment horizontal="center"/>
      <protection locked="0"/>
    </xf>
    <xf numFmtId="184" fontId="4" fillId="0" borderId="0" xfId="1" applyNumberFormat="1" applyFont="1" applyAlignment="1" applyProtection="1">
      <alignment horizontal="right"/>
      <protection locked="0"/>
    </xf>
    <xf numFmtId="184" fontId="4" fillId="0" borderId="0" xfId="1" applyNumberFormat="1" applyFont="1" applyFill="1" applyAlignment="1" applyProtection="1">
      <alignment horizontal="right"/>
      <protection locked="0"/>
    </xf>
    <xf numFmtId="184" fontId="4" fillId="0" borderId="0" xfId="1" applyNumberFormat="1" applyFont="1" applyFill="1" applyAlignment="1" applyProtection="1">
      <protection locked="0"/>
    </xf>
    <xf numFmtId="49" fontId="4" fillId="0" borderId="0" xfId="1" applyNumberFormat="1" applyFont="1" applyFill="1" applyAlignment="1" applyProtection="1">
      <protection locked="0"/>
    </xf>
    <xf numFmtId="4" fontId="45" fillId="0" borderId="0" xfId="1" quotePrefix="1" applyFont="1" applyFill="1" applyAlignment="1" applyProtection="1">
      <alignment horizontal="right"/>
      <protection locked="0"/>
    </xf>
    <xf numFmtId="4" fontId="45" fillId="0" borderId="0" xfId="1" quotePrefix="1" applyFont="1" applyFill="1" applyAlignment="1" applyProtection="1">
      <alignment horizontal="center"/>
      <protection locked="0"/>
    </xf>
    <xf numFmtId="4" fontId="45" fillId="0" borderId="0" xfId="1" quotePrefix="1" applyFont="1" applyAlignment="1" applyProtection="1">
      <alignment horizontal="center"/>
      <protection locked="0"/>
    </xf>
    <xf numFmtId="49" fontId="4" fillId="0" borderId="0" xfId="1" applyNumberFormat="1" applyFont="1" applyAlignment="1" applyProtection="1">
      <protection locked="0"/>
    </xf>
    <xf numFmtId="49" fontId="4" fillId="0" borderId="0" xfId="1" applyNumberFormat="1" applyFont="1" applyFill="1" applyBorder="1" applyAlignment="1" applyProtection="1">
      <alignment horizontal="right"/>
      <protection locked="0"/>
    </xf>
    <xf numFmtId="3" fontId="45" fillId="0" borderId="0" xfId="1" applyNumberFormat="1" applyFont="1" applyFill="1" applyAlignment="1" applyProtection="1">
      <alignment horizontal="center"/>
      <protection locked="0"/>
    </xf>
    <xf numFmtId="0" fontId="6" fillId="0" borderId="0" xfId="1" applyNumberFormat="1" applyFont="1" applyAlignment="1">
      <alignment horizontal="left" indent="1"/>
    </xf>
    <xf numFmtId="0" fontId="4" fillId="0" borderId="0" xfId="178"/>
    <xf numFmtId="4" fontId="61" fillId="0" borderId="0" xfId="13" applyFont="1" applyAlignment="1">
      <alignment vertical="top"/>
    </xf>
    <xf numFmtId="4" fontId="4" fillId="0" borderId="0" xfId="13" applyNumberFormat="1" applyFill="1" applyAlignment="1" applyProtection="1">
      <alignment horizontal="right"/>
      <protection locked="0"/>
    </xf>
    <xf numFmtId="164" fontId="4" fillId="0" borderId="0" xfId="13" applyNumberFormat="1" applyFont="1" applyAlignment="1" applyProtection="1">
      <alignment horizontal="center"/>
      <protection locked="0"/>
    </xf>
    <xf numFmtId="164" fontId="4" fillId="0" borderId="0" xfId="13" applyNumberFormat="1" applyFont="1" applyFill="1" applyAlignment="1" applyProtection="1">
      <alignment horizontal="center"/>
      <protection locked="0"/>
    </xf>
    <xf numFmtId="171" fontId="4" fillId="0" borderId="0" xfId="13" applyNumberFormat="1" applyFont="1" applyAlignment="1" applyProtection="1">
      <alignment horizontal="center"/>
      <protection locked="0"/>
    </xf>
    <xf numFmtId="171" fontId="4" fillId="0" borderId="0" xfId="13" applyNumberFormat="1" applyFont="1" applyFill="1" applyAlignment="1" applyProtection="1">
      <protection locked="0"/>
    </xf>
    <xf numFmtId="1" fontId="4" fillId="0" borderId="0" xfId="13" applyNumberFormat="1" applyFont="1" applyAlignment="1" applyProtection="1">
      <alignment horizontal="center"/>
      <protection locked="0"/>
    </xf>
    <xf numFmtId="1" fontId="4" fillId="0" borderId="0" xfId="42" applyNumberFormat="1" applyFont="1" applyFill="1" applyAlignment="1" applyProtection="1">
      <alignment horizontal="right"/>
      <protection locked="0"/>
    </xf>
    <xf numFmtId="3" fontId="4" fillId="0" borderId="0" xfId="42" applyNumberFormat="1" applyFont="1" applyFill="1" applyAlignment="1" applyProtection="1">
      <alignment horizontal="right"/>
      <protection locked="0"/>
    </xf>
    <xf numFmtId="164" fontId="4" fillId="31" borderId="0" xfId="13" applyNumberFormat="1" applyFont="1" applyFill="1" applyAlignment="1" applyProtection="1">
      <alignment horizontal="right"/>
      <protection locked="0"/>
    </xf>
    <xf numFmtId="3" fontId="4" fillId="31" borderId="0" xfId="13" applyNumberFormat="1" applyFont="1" applyFill="1" applyAlignment="1" applyProtection="1">
      <alignment horizontal="right"/>
      <protection locked="0"/>
    </xf>
    <xf numFmtId="3" fontId="4" fillId="31" borderId="0" xfId="13" applyNumberFormat="1" applyFont="1" applyFill="1" applyAlignment="1" applyProtection="1">
      <protection locked="0"/>
    </xf>
    <xf numFmtId="0" fontId="4" fillId="0" borderId="0" xfId="13" applyNumberFormat="1" applyFont="1" applyFill="1" applyAlignment="1" applyProtection="1">
      <alignment horizontal="right"/>
      <protection locked="0"/>
    </xf>
    <xf numFmtId="49" fontId="6" fillId="0" borderId="3" xfId="13" applyNumberFormat="1" applyFont="1" applyFill="1" applyBorder="1" applyAlignment="1">
      <alignment horizontal="center"/>
    </xf>
    <xf numFmtId="4" fontId="6" fillId="0" borderId="5" xfId="13" applyNumberFormat="1" applyFont="1" applyFill="1" applyBorder="1" applyAlignment="1">
      <alignment horizontal="center"/>
    </xf>
    <xf numFmtId="4" fontId="6" fillId="0" borderId="7" xfId="13" applyNumberFormat="1" applyFont="1" applyFill="1" applyBorder="1" applyAlignment="1">
      <alignment horizontal="center"/>
    </xf>
    <xf numFmtId="165" fontId="8" fillId="0" borderId="0" xfId="13" applyNumberFormat="1" applyFont="1" applyFill="1" applyBorder="1" applyAlignment="1" applyProtection="1">
      <alignment horizontal="left" vertical="top"/>
    </xf>
    <xf numFmtId="166" fontId="8" fillId="0" borderId="0" xfId="13" applyNumberFormat="1" applyFont="1" applyFill="1" applyBorder="1" applyAlignment="1" applyProtection="1">
      <alignment horizontal="left" vertical="top"/>
    </xf>
    <xf numFmtId="0" fontId="8" fillId="0" borderId="0" xfId="13" applyNumberFormat="1" applyFont="1" applyFill="1" applyBorder="1" applyAlignment="1" applyProtection="1">
      <alignment horizontal="left" vertical="top"/>
    </xf>
    <xf numFmtId="4" fontId="6" fillId="0" borderId="0" xfId="13" applyNumberFormat="1" applyFont="1" applyFill="1"/>
    <xf numFmtId="4" fontId="5" fillId="0" borderId="0" xfId="13" applyFont="1" applyAlignment="1">
      <alignment horizontal="left" vertical="top" indent="1"/>
    </xf>
    <xf numFmtId="4" fontId="5" fillId="0" borderId="0" xfId="13" applyFont="1" applyAlignment="1" applyProtection="1">
      <protection locked="0"/>
    </xf>
    <xf numFmtId="171" fontId="4" fillId="0" borderId="0" xfId="13" applyNumberFormat="1" applyFont="1" applyAlignment="1" applyProtection="1">
      <protection locked="0"/>
    </xf>
    <xf numFmtId="1" fontId="4" fillId="0" borderId="0" xfId="13" applyNumberFormat="1" applyFont="1" applyAlignment="1" applyProtection="1">
      <protection locked="0"/>
    </xf>
    <xf numFmtId="49" fontId="4" fillId="30" borderId="0" xfId="13" applyNumberFormat="1" applyFont="1" applyFill="1" applyBorder="1" applyAlignment="1" applyProtection="1">
      <alignment horizontal="right"/>
      <protection locked="0"/>
    </xf>
    <xf numFmtId="3" fontId="4" fillId="30" borderId="0" xfId="13" applyNumberFormat="1" applyFont="1" applyFill="1" applyBorder="1" applyAlignment="1" applyProtection="1">
      <protection locked="0"/>
    </xf>
    <xf numFmtId="3" fontId="4" fillId="30" borderId="0" xfId="13" applyNumberFormat="1" applyFont="1" applyFill="1" applyBorder="1" applyAlignment="1" applyProtection="1">
      <alignment horizontal="right"/>
      <protection locked="0"/>
    </xf>
    <xf numFmtId="3" fontId="4" fillId="30" borderId="0" xfId="13" applyNumberFormat="1" applyFont="1" applyFill="1" applyAlignment="1" applyProtection="1">
      <protection locked="0"/>
    </xf>
    <xf numFmtId="3" fontId="4" fillId="30" borderId="0" xfId="13" applyNumberFormat="1" applyFont="1" applyFill="1" applyAlignment="1" applyProtection="1">
      <alignment horizontal="right"/>
      <protection locked="0"/>
    </xf>
    <xf numFmtId="4" fontId="4" fillId="30" borderId="0" xfId="13" applyNumberFormat="1" applyFont="1" applyFill="1" applyAlignment="1" applyProtection="1">
      <protection locked="0"/>
    </xf>
    <xf numFmtId="4" fontId="4" fillId="30" borderId="0" xfId="13" applyNumberFormat="1" applyFont="1" applyFill="1" applyAlignment="1" applyProtection="1">
      <alignment horizontal="right"/>
      <protection locked="0"/>
    </xf>
    <xf numFmtId="3" fontId="13" fillId="0" borderId="0" xfId="13" applyNumberFormat="1" applyFont="1" applyFill="1" applyBorder="1" applyAlignment="1" applyProtection="1">
      <protection locked="0"/>
    </xf>
    <xf numFmtId="3" fontId="13" fillId="0" borderId="0" xfId="13" applyNumberFormat="1" applyFont="1" applyFill="1" applyBorder="1" applyAlignment="1" applyProtection="1">
      <alignment horizontal="right"/>
      <protection locked="0"/>
    </xf>
    <xf numFmtId="3" fontId="4" fillId="0" borderId="0" xfId="13" applyNumberFormat="1" applyAlignment="1"/>
    <xf numFmtId="3" fontId="4" fillId="0" borderId="0" xfId="178" applyNumberFormat="1" applyAlignment="1"/>
    <xf numFmtId="0" fontId="4" fillId="0" borderId="0" xfId="13" applyNumberFormat="1" applyFont="1" applyAlignment="1" applyProtection="1">
      <alignment horizontal="center"/>
      <protection locked="0"/>
    </xf>
    <xf numFmtId="4" fontId="4" fillId="0" borderId="0" xfId="13" applyNumberFormat="1" applyFont="1" applyAlignment="1" applyProtection="1">
      <protection locked="0"/>
    </xf>
    <xf numFmtId="4" fontId="5" fillId="0" borderId="0" xfId="13" applyFont="1" applyAlignment="1" applyProtection="1">
      <alignment horizontal="left"/>
    </xf>
    <xf numFmtId="3" fontId="5" fillId="0" borderId="0" xfId="13" applyNumberFormat="1" applyFont="1" applyAlignment="1" applyProtection="1">
      <protection locked="0"/>
    </xf>
    <xf numFmtId="184" fontId="4" fillId="0" borderId="0" xfId="13" applyNumberFormat="1" applyFont="1" applyAlignment="1" applyProtection="1">
      <alignment horizontal="center"/>
      <protection locked="0"/>
    </xf>
    <xf numFmtId="184" fontId="4" fillId="0" borderId="0" xfId="13" applyNumberFormat="1" applyFont="1" applyAlignment="1" applyProtection="1">
      <protection locked="0"/>
    </xf>
    <xf numFmtId="49" fontId="4" fillId="0" borderId="0" xfId="13" applyNumberFormat="1" applyFont="1" applyAlignment="1" applyProtection="1">
      <protection locked="0"/>
    </xf>
    <xf numFmtId="49" fontId="5" fillId="0" borderId="0" xfId="13" applyNumberFormat="1" applyFont="1" applyAlignment="1">
      <alignment horizontal="left" wrapText="1"/>
    </xf>
    <xf numFmtId="49" fontId="5" fillId="0" borderId="0" xfId="13" applyNumberFormat="1" applyFont="1" applyAlignment="1">
      <alignment horizontal="left"/>
    </xf>
    <xf numFmtId="4" fontId="4" fillId="0" borderId="0" xfId="13" applyFont="1" applyAlignment="1">
      <alignment horizontal="left" wrapText="1"/>
    </xf>
    <xf numFmtId="4" fontId="4" fillId="0" borderId="0" xfId="13" applyFont="1" applyAlignment="1">
      <alignment horizontal="left"/>
    </xf>
    <xf numFmtId="4" fontId="5" fillId="0" borderId="0" xfId="13" applyFont="1" applyAlignment="1">
      <alignment horizontal="left" wrapText="1"/>
    </xf>
    <xf numFmtId="4" fontId="5" fillId="0" borderId="0" xfId="13" applyFont="1" applyAlignment="1">
      <alignment horizontal="left"/>
    </xf>
    <xf numFmtId="4" fontId="5" fillId="0" borderId="0" xfId="13" applyFont="1"/>
    <xf numFmtId="3" fontId="5" fillId="0" borderId="0" xfId="13" applyNumberFormat="1" applyFont="1" applyAlignment="1"/>
    <xf numFmtId="165" fontId="5" fillId="0" borderId="0" xfId="13" applyNumberFormat="1" applyFont="1"/>
    <xf numFmtId="0" fontId="63" fillId="0" borderId="0" xfId="13" applyNumberFormat="1" applyFont="1" applyBorder="1" applyAlignment="1">
      <alignment horizontal="center" vertical="top"/>
    </xf>
    <xf numFmtId="0" fontId="5" fillId="0" borderId="0" xfId="13" applyNumberFormat="1" applyFont="1" applyAlignment="1">
      <alignment horizontal="center"/>
    </xf>
    <xf numFmtId="166" fontId="5" fillId="0" borderId="0" xfId="13" applyNumberFormat="1" applyFont="1" applyAlignment="1">
      <alignment horizontal="right"/>
    </xf>
    <xf numFmtId="0" fontId="63" fillId="0" borderId="0" xfId="13" applyNumberFormat="1" applyFont="1" applyAlignment="1">
      <alignment horizontal="center"/>
    </xf>
    <xf numFmtId="0" fontId="5" fillId="0" borderId="0" xfId="13" applyNumberFormat="1" applyFont="1" applyAlignment="1">
      <alignment horizontal="right"/>
    </xf>
    <xf numFmtId="4" fontId="5" fillId="0" borderId="0" xfId="13" applyNumberFormat="1" applyFont="1" applyAlignment="1">
      <alignment horizontal="right"/>
    </xf>
    <xf numFmtId="4" fontId="5" fillId="0" borderId="0" xfId="13" applyNumberFormat="1" applyFont="1"/>
    <xf numFmtId="4" fontId="6" fillId="0" borderId="0" xfId="13" applyNumberFormat="1" applyFont="1" applyProtection="1"/>
    <xf numFmtId="172" fontId="4" fillId="0" borderId="0" xfId="13" applyNumberFormat="1" applyFont="1" applyFill="1" applyAlignment="1" applyProtection="1">
      <alignment horizontal="right"/>
      <protection locked="0"/>
    </xf>
    <xf numFmtId="4" fontId="4" fillId="0" borderId="0" xfId="13" applyNumberFormat="1" applyFont="1" applyFill="1" applyAlignment="1" applyProtection="1">
      <alignment horizontal="right"/>
      <protection locked="0"/>
    </xf>
    <xf numFmtId="0" fontId="6" fillId="0" borderId="2" xfId="10" applyNumberFormat="1" applyFont="1" applyFill="1" applyBorder="1" applyAlignment="1">
      <alignment horizontal="center" textRotation="255"/>
    </xf>
    <xf numFmtId="0" fontId="6" fillId="0" borderId="4" xfId="10" applyNumberFormat="1" applyFont="1" applyFill="1" applyBorder="1" applyAlignment="1">
      <alignment horizontal="center"/>
    </xf>
    <xf numFmtId="4" fontId="6" fillId="0" borderId="5" xfId="10" applyNumberFormat="1" applyFont="1" applyFill="1" applyBorder="1" applyAlignment="1">
      <alignment horizontal="center"/>
    </xf>
    <xf numFmtId="0" fontId="4" fillId="0" borderId="0" xfId="89"/>
    <xf numFmtId="0" fontId="6" fillId="0" borderId="6" xfId="10" applyNumberFormat="1" applyFont="1" applyFill="1" applyBorder="1" applyAlignment="1">
      <alignment horizontal="center"/>
    </xf>
    <xf numFmtId="4" fontId="6" fillId="0" borderId="7" xfId="10" applyNumberFormat="1" applyFont="1" applyFill="1" applyBorder="1" applyAlignment="1">
      <alignment horizontal="center"/>
    </xf>
    <xf numFmtId="4" fontId="6" fillId="0" borderId="0" xfId="10" applyFont="1" applyFill="1"/>
    <xf numFmtId="165" fontId="6" fillId="0" borderId="0" xfId="10" applyNumberFormat="1" applyFont="1" applyFill="1"/>
    <xf numFmtId="0" fontId="6" fillId="0" borderId="0" xfId="10" applyNumberFormat="1" applyFont="1" applyFill="1" applyAlignment="1">
      <alignment horizontal="center"/>
    </xf>
    <xf numFmtId="166" fontId="6" fillId="0" borderId="0" xfId="10" applyNumberFormat="1" applyFont="1" applyFill="1" applyAlignment="1">
      <alignment horizontal="right"/>
    </xf>
    <xf numFmtId="49" fontId="6" fillId="0" borderId="0" xfId="10" applyNumberFormat="1" applyFont="1" applyFill="1" applyAlignment="1">
      <alignment horizontal="right"/>
    </xf>
    <xf numFmtId="49" fontId="6" fillId="0" borderId="0" xfId="10" applyNumberFormat="1" applyFont="1" applyAlignment="1">
      <alignment horizontal="right"/>
    </xf>
    <xf numFmtId="4" fontId="6" fillId="0" borderId="0" xfId="10" applyNumberFormat="1" applyFont="1" applyFill="1" applyAlignment="1">
      <alignment horizontal="right"/>
    </xf>
    <xf numFmtId="0" fontId="4" fillId="0" borderId="0" xfId="1" applyNumberFormat="1" applyFont="1" applyAlignment="1" applyProtection="1">
      <alignment horizontal="center"/>
      <protection locked="0"/>
    </xf>
    <xf numFmtId="4" fontId="4" fillId="0" borderId="0" xfId="1" applyNumberFormat="1" applyFont="1" applyAlignment="1" applyProtection="1">
      <protection locked="0"/>
    </xf>
    <xf numFmtId="3" fontId="4" fillId="0" borderId="0" xfId="2" applyNumberFormat="1" applyFont="1" applyAlignment="1">
      <alignment horizontal="right"/>
    </xf>
    <xf numFmtId="37" fontId="13" fillId="0" borderId="0" xfId="2" applyNumberFormat="1" applyFont="1" applyAlignment="1" applyProtection="1">
      <alignment horizontal="right"/>
    </xf>
    <xf numFmtId="37" fontId="4" fillId="0" borderId="0" xfId="10" applyNumberFormat="1" applyFont="1" applyAlignment="1" applyProtection="1">
      <alignment horizontal="right"/>
      <protection locked="0"/>
    </xf>
    <xf numFmtId="37" fontId="4" fillId="0" borderId="0" xfId="10" applyNumberFormat="1" applyFont="1" applyFill="1" applyAlignment="1" applyProtection="1">
      <alignment horizontal="right"/>
      <protection locked="0"/>
    </xf>
    <xf numFmtId="37" fontId="4" fillId="0" borderId="0" xfId="1" applyNumberFormat="1" applyFont="1" applyFill="1" applyAlignment="1" applyProtection="1">
      <alignment horizontal="right"/>
      <protection locked="0"/>
    </xf>
    <xf numFmtId="3" fontId="13" fillId="0" borderId="0" xfId="2" applyNumberFormat="1" applyFont="1" applyBorder="1" applyAlignment="1" applyProtection="1">
      <alignment horizontal="right"/>
    </xf>
    <xf numFmtId="3" fontId="13" fillId="0" borderId="0" xfId="2" applyNumberFormat="1" applyFont="1" applyFill="1" applyBorder="1" applyAlignment="1" applyProtection="1">
      <alignment horizontal="right"/>
    </xf>
    <xf numFmtId="3" fontId="4" fillId="0" borderId="0" xfId="2" applyNumberFormat="1" applyFont="1" applyFill="1" applyBorder="1" applyAlignment="1" applyProtection="1">
      <alignment horizontal="right"/>
    </xf>
    <xf numFmtId="9" fontId="4" fillId="0" borderId="0" xfId="97" applyNumberFormat="1" applyFont="1" applyAlignment="1" applyProtection="1">
      <alignment horizontal="right"/>
      <protection locked="0"/>
    </xf>
    <xf numFmtId="9" fontId="4" fillId="0" borderId="0" xfId="256" applyNumberFormat="1" applyFont="1" applyAlignment="1" applyProtection="1">
      <alignment horizontal="right"/>
      <protection locked="0"/>
    </xf>
    <xf numFmtId="4" fontId="4" fillId="0" borderId="0" xfId="97" applyNumberFormat="1" applyFont="1" applyAlignment="1" applyProtection="1">
      <alignment horizontal="right"/>
      <protection locked="0"/>
    </xf>
    <xf numFmtId="49" fontId="4" fillId="0" borderId="0" xfId="97" applyNumberFormat="1" applyFont="1" applyAlignment="1" applyProtection="1">
      <alignment horizontal="right"/>
      <protection locked="0"/>
    </xf>
    <xf numFmtId="168" fontId="4" fillId="0" borderId="0" xfId="97" applyNumberFormat="1" applyFont="1" applyAlignment="1" applyProtection="1">
      <alignment horizontal="right"/>
      <protection locked="0"/>
    </xf>
    <xf numFmtId="37" fontId="4" fillId="0" borderId="0" xfId="97" applyNumberFormat="1" applyFont="1" applyAlignment="1" applyProtection="1">
      <alignment horizontal="right"/>
      <protection locked="0"/>
    </xf>
    <xf numFmtId="4" fontId="4" fillId="0" borderId="0" xfId="97" applyFont="1" applyAlignment="1" applyProtection="1">
      <protection locked="0"/>
    </xf>
    <xf numFmtId="4" fontId="4" fillId="0" borderId="0" xfId="257" applyFont="1" applyAlignment="1" applyProtection="1">
      <alignment horizontal="center"/>
      <protection locked="0"/>
    </xf>
    <xf numFmtId="171" fontId="4" fillId="0" borderId="0" xfId="97" applyNumberFormat="1" applyFont="1" applyAlignment="1" applyProtection="1">
      <alignment horizontal="right"/>
      <protection locked="0"/>
    </xf>
    <xf numFmtId="168" fontId="4" fillId="0" borderId="0" xfId="257" applyNumberFormat="1" applyFont="1" applyAlignment="1" applyProtection="1">
      <alignment horizontal="right"/>
      <protection locked="0"/>
    </xf>
    <xf numFmtId="7" fontId="4" fillId="0" borderId="0" xfId="97" applyNumberFormat="1" applyFont="1" applyAlignment="1" applyProtection="1">
      <alignment horizontal="right"/>
      <protection locked="0"/>
    </xf>
    <xf numFmtId="7" fontId="4" fillId="0" borderId="0" xfId="257" applyNumberFormat="1" applyFont="1" applyAlignment="1" applyProtection="1">
      <alignment horizontal="right"/>
      <protection locked="0"/>
    </xf>
    <xf numFmtId="4" fontId="4" fillId="0" borderId="0" xfId="257" applyFont="1" applyAlignment="1" applyProtection="1">
      <alignment horizontal="right"/>
      <protection locked="0"/>
    </xf>
    <xf numFmtId="49" fontId="4" fillId="0" borderId="0" xfId="97" applyNumberFormat="1" applyFont="1" applyAlignment="1" applyProtection="1">
      <alignment horizontal="left"/>
      <protection locked="0"/>
    </xf>
    <xf numFmtId="3" fontId="4" fillId="0" borderId="0" xfId="257" applyNumberFormat="1" applyFont="1" applyAlignment="1" applyProtection="1">
      <alignment horizontal="right"/>
      <protection locked="0"/>
    </xf>
    <xf numFmtId="167" fontId="4" fillId="0" borderId="0" xfId="257" applyNumberFormat="1" applyFont="1" applyAlignment="1" applyProtection="1">
      <alignment horizontal="right"/>
      <protection locked="0"/>
    </xf>
    <xf numFmtId="165" fontId="6" fillId="0" borderId="0" xfId="97" applyNumberFormat="1" applyFont="1" applyAlignment="1">
      <alignment horizontal="right"/>
    </xf>
    <xf numFmtId="1" fontId="3" fillId="0" borderId="0" xfId="2" applyNumberFormat="1" applyAlignment="1">
      <alignment horizontal="left" wrapText="1" indent="1"/>
    </xf>
    <xf numFmtId="1" fontId="4" fillId="0" borderId="0" xfId="1" quotePrefix="1" applyNumberFormat="1" applyFont="1" applyAlignment="1">
      <alignment horizontal="left" vertical="top" indent="1"/>
    </xf>
    <xf numFmtId="3" fontId="4" fillId="0" borderId="0" xfId="258" applyNumberFormat="1" applyFont="1" applyAlignment="1" applyProtection="1">
      <alignment horizontal="right"/>
      <protection locked="0"/>
    </xf>
    <xf numFmtId="3" fontId="4" fillId="0" borderId="0" xfId="14" applyNumberFormat="1" applyFont="1" applyAlignment="1" applyProtection="1">
      <alignment horizontal="right"/>
      <protection locked="0"/>
    </xf>
    <xf numFmtId="167" fontId="4" fillId="0" borderId="0" xfId="14" applyNumberFormat="1" applyFont="1" applyAlignment="1" applyProtection="1">
      <alignment horizontal="right"/>
      <protection locked="0"/>
    </xf>
    <xf numFmtId="167" fontId="4" fillId="0" borderId="0" xfId="258" applyNumberFormat="1" applyFont="1" applyAlignment="1" applyProtection="1">
      <alignment horizontal="right"/>
      <protection locked="0"/>
    </xf>
    <xf numFmtId="167" fontId="5" fillId="0" borderId="0" xfId="14" applyNumberFormat="1" applyFont="1" applyAlignment="1" applyProtection="1">
      <alignment horizontal="right"/>
      <protection locked="0"/>
    </xf>
    <xf numFmtId="167" fontId="5" fillId="0" borderId="0" xfId="258" applyNumberFormat="1" applyFont="1" applyAlignment="1" applyProtection="1">
      <alignment horizontal="right"/>
      <protection locked="0"/>
    </xf>
    <xf numFmtId="49" fontId="4" fillId="0" borderId="0" xfId="227" applyNumberFormat="1" applyFont="1" applyAlignment="1" applyProtection="1">
      <alignment horizontal="left" indent="1"/>
      <protection locked="0"/>
    </xf>
    <xf numFmtId="167" fontId="4" fillId="0" borderId="0" xfId="11" applyNumberFormat="1" applyFont="1" applyAlignment="1" applyProtection="1">
      <alignment horizontal="right"/>
      <protection locked="0"/>
    </xf>
    <xf numFmtId="49" fontId="4" fillId="0" borderId="0" xfId="91" applyNumberFormat="1" applyFont="1" applyAlignment="1" applyProtection="1">
      <alignment horizontal="left"/>
      <protection locked="0"/>
    </xf>
    <xf numFmtId="9" fontId="4" fillId="0" borderId="0" xfId="91" applyNumberFormat="1" applyFont="1" applyAlignment="1" applyProtection="1">
      <alignment horizontal="right"/>
      <protection locked="0"/>
    </xf>
    <xf numFmtId="1" fontId="4" fillId="0" borderId="0" xfId="91" applyNumberFormat="1" applyFont="1" applyAlignment="1" applyProtection="1">
      <alignment horizontal="right"/>
      <protection locked="0"/>
    </xf>
    <xf numFmtId="37" fontId="4" fillId="0" borderId="0" xfId="91" applyNumberFormat="1" applyFont="1" applyAlignment="1" applyProtection="1">
      <alignment horizontal="right"/>
      <protection locked="0"/>
    </xf>
    <xf numFmtId="4" fontId="4" fillId="0" borderId="0" xfId="91" applyFont="1" applyFill="1" applyAlignment="1" applyProtection="1">
      <alignment horizontal="right"/>
      <protection locked="0"/>
    </xf>
    <xf numFmtId="1" fontId="4" fillId="0" borderId="0" xfId="91" applyNumberFormat="1" applyFont="1" applyFill="1" applyAlignment="1" applyProtection="1">
      <alignment horizontal="right"/>
      <protection locked="0"/>
    </xf>
    <xf numFmtId="49" fontId="4" fillId="0" borderId="0" xfId="91" applyNumberFormat="1" applyFont="1" applyFill="1" applyAlignment="1" applyProtection="1">
      <alignment horizontal="left" wrapText="1"/>
      <protection locked="0"/>
    </xf>
    <xf numFmtId="49" fontId="4" fillId="0" borderId="0" xfId="91" applyNumberFormat="1" applyFont="1" applyFill="1" applyAlignment="1" applyProtection="1">
      <alignment horizontal="left" indent="1"/>
      <protection locked="0"/>
    </xf>
    <xf numFmtId="37" fontId="5" fillId="0" borderId="0" xfId="91" applyNumberFormat="1" applyFont="1" applyAlignment="1" applyProtection="1">
      <alignment horizontal="center"/>
      <protection locked="0"/>
    </xf>
    <xf numFmtId="37" fontId="4" fillId="0" borderId="0" xfId="91" applyNumberFormat="1" applyFont="1" applyAlignment="1" applyProtection="1">
      <alignment horizontal="left" wrapText="1"/>
      <protection locked="0"/>
    </xf>
    <xf numFmtId="37" fontId="5" fillId="0" borderId="0" xfId="91" applyNumberFormat="1" applyFont="1" applyAlignment="1" applyProtection="1">
      <alignment horizontal="left" wrapText="1"/>
      <protection locked="0"/>
    </xf>
    <xf numFmtId="6" fontId="4" fillId="0" borderId="0" xfId="91" applyNumberFormat="1" applyFont="1" applyAlignment="1" applyProtection="1">
      <alignment horizontal="right"/>
      <protection locked="0"/>
    </xf>
    <xf numFmtId="171" fontId="4" fillId="0" borderId="0" xfId="91" applyNumberFormat="1" applyFont="1" applyAlignment="1" applyProtection="1">
      <alignment horizontal="right"/>
      <protection locked="0"/>
    </xf>
    <xf numFmtId="3" fontId="4" fillId="0" borderId="0" xfId="91" applyNumberFormat="1" applyFont="1" applyAlignment="1" applyProtection="1">
      <alignment horizontal="left" wrapText="1"/>
      <protection locked="0"/>
    </xf>
    <xf numFmtId="3" fontId="4" fillId="0" borderId="0" xfId="91" applyNumberFormat="1" applyFont="1" applyAlignment="1" applyProtection="1">
      <alignment horizontal="left" indent="3"/>
      <protection locked="0"/>
    </xf>
    <xf numFmtId="5" fontId="4" fillId="0" borderId="0" xfId="91" applyNumberFormat="1" applyFont="1" applyAlignment="1" applyProtection="1">
      <alignment horizontal="right"/>
      <protection locked="0"/>
    </xf>
    <xf numFmtId="5" fontId="4" fillId="0" borderId="0" xfId="91" applyNumberFormat="1" applyFont="1" applyAlignment="1" applyProtection="1">
      <alignment horizontal="right" vertical="top"/>
      <protection locked="0"/>
    </xf>
    <xf numFmtId="4" fontId="55" fillId="0" borderId="0" xfId="91" applyFont="1" applyFill="1" applyAlignment="1" applyProtection="1">
      <alignment horizontal="right"/>
      <protection locked="0"/>
    </xf>
    <xf numFmtId="3" fontId="4" fillId="0" borderId="0" xfId="91" applyNumberFormat="1" applyFont="1" applyAlignment="1" applyProtection="1">
      <alignment horizontal="right" vertical="top"/>
      <protection locked="0"/>
    </xf>
    <xf numFmtId="37" fontId="4" fillId="0" borderId="0" xfId="91" applyNumberFormat="1" applyFont="1" applyFill="1" applyAlignment="1" applyProtection="1">
      <alignment horizontal="right"/>
      <protection locked="0"/>
    </xf>
    <xf numFmtId="49" fontId="5" fillId="0" borderId="0" xfId="91" applyNumberFormat="1" applyFont="1" applyAlignment="1" applyProtection="1">
      <alignment horizontal="left" indent="1"/>
      <protection locked="0"/>
    </xf>
    <xf numFmtId="5" fontId="4" fillId="0" borderId="0" xfId="91" applyNumberFormat="1" applyFont="1" applyFill="1" applyAlignment="1" applyProtection="1">
      <alignment horizontal="right"/>
      <protection locked="0"/>
    </xf>
    <xf numFmtId="0" fontId="66" fillId="0" borderId="0" xfId="91" applyNumberFormat="1" applyFont="1" applyAlignment="1" applyProtection="1">
      <alignment horizontal="center"/>
      <protection locked="0"/>
    </xf>
    <xf numFmtId="4" fontId="66" fillId="0" borderId="0" xfId="91" applyNumberFormat="1" applyFont="1" applyAlignment="1" applyProtection="1">
      <protection locked="0"/>
    </xf>
    <xf numFmtId="4" fontId="66" fillId="0" borderId="0" xfId="91" applyNumberFormat="1" applyFont="1" applyAlignment="1" applyProtection="1">
      <alignment horizontal="right"/>
      <protection locked="0"/>
    </xf>
    <xf numFmtId="167" fontId="3" fillId="0" borderId="0" xfId="107" applyNumberFormat="1" applyAlignment="1">
      <alignment horizontal="right"/>
    </xf>
    <xf numFmtId="0" fontId="4" fillId="0" borderId="0" xfId="91" applyNumberFormat="1" applyFont="1" applyAlignment="1" applyProtection="1">
      <alignment horizontal="left" indent="4"/>
      <protection locked="0"/>
    </xf>
    <xf numFmtId="167" fontId="4" fillId="0" borderId="0" xfId="107" applyNumberFormat="1" applyFont="1" applyAlignment="1" applyProtection="1">
      <alignment horizontal="right"/>
      <protection locked="0"/>
    </xf>
    <xf numFmtId="167" fontId="4" fillId="0" borderId="0" xfId="107" applyNumberFormat="1" applyFont="1" applyAlignment="1">
      <alignment horizontal="right"/>
    </xf>
    <xf numFmtId="4" fontId="3" fillId="0" borderId="0" xfId="91" applyAlignment="1" applyProtection="1">
      <alignment horizontal="right"/>
      <protection locked="0"/>
    </xf>
    <xf numFmtId="167" fontId="3" fillId="0" borderId="0" xfId="107" applyNumberFormat="1" applyAlignment="1" applyProtection="1">
      <alignment horizontal="right"/>
      <protection locked="0"/>
    </xf>
    <xf numFmtId="167" fontId="5" fillId="0" borderId="0" xfId="107" applyNumberFormat="1" applyFont="1" applyAlignment="1" applyProtection="1">
      <alignment horizontal="right"/>
      <protection locked="0"/>
    </xf>
    <xf numFmtId="0" fontId="4" fillId="0" borderId="0" xfId="91" applyNumberFormat="1" applyFont="1" applyAlignment="1" applyProtection="1">
      <alignment horizontal="left" indent="3"/>
      <protection locked="0"/>
    </xf>
    <xf numFmtId="0" fontId="5" fillId="0" borderId="0" xfId="2" applyFont="1" applyAlignment="1">
      <alignment horizontal="left" indent="1"/>
    </xf>
    <xf numFmtId="0" fontId="4" fillId="0" borderId="0" xfId="2" applyFont="1" applyAlignment="1">
      <alignment horizontal="right" vertical="top" wrapText="1"/>
    </xf>
    <xf numFmtId="1" fontId="4" fillId="0" borderId="0" xfId="13" applyNumberFormat="1" applyFont="1" applyAlignment="1" applyProtection="1">
      <alignment horizontal="left" wrapText="1"/>
      <protection locked="0"/>
    </xf>
    <xf numFmtId="1" fontId="4" fillId="0" borderId="0" xfId="13" applyNumberFormat="1" applyFont="1" applyAlignment="1" applyProtection="1">
      <alignment horizontal="left" indent="1"/>
      <protection locked="0"/>
    </xf>
    <xf numFmtId="3" fontId="4" fillId="0" borderId="0" xfId="13" applyNumberFormat="1" applyFont="1" applyAlignment="1" applyProtection="1">
      <alignment horizontal="left" wrapText="1"/>
      <protection locked="0"/>
    </xf>
    <xf numFmtId="167" fontId="4" fillId="0" borderId="0" xfId="13" applyNumberFormat="1" applyFont="1" applyAlignment="1" applyProtection="1">
      <alignment horizontal="center" vertical="center"/>
      <protection locked="0"/>
    </xf>
    <xf numFmtId="37" fontId="4" fillId="0" borderId="0" xfId="13" applyNumberFormat="1" applyFont="1" applyAlignment="1" applyProtection="1">
      <alignment horizontal="right" vertical="center"/>
      <protection locked="0"/>
    </xf>
    <xf numFmtId="9" fontId="4" fillId="0" borderId="0" xfId="5" applyNumberFormat="1" applyFont="1" applyAlignment="1" applyProtection="1">
      <alignment horizontal="right"/>
      <protection locked="0"/>
    </xf>
    <xf numFmtId="9" fontId="4" fillId="0" borderId="0" xfId="5" applyFont="1" applyAlignment="1" applyProtection="1">
      <alignment horizontal="center"/>
      <protection locked="0"/>
    </xf>
    <xf numFmtId="0" fontId="4" fillId="0" borderId="0" xfId="91" applyNumberFormat="1" applyFont="1" applyAlignment="1" applyProtection="1">
      <protection locked="0"/>
    </xf>
    <xf numFmtId="4" fontId="4" fillId="0" borderId="0" xfId="91" applyFont="1" applyProtection="1">
      <protection locked="0"/>
    </xf>
    <xf numFmtId="0" fontId="4" fillId="0" borderId="0" xfId="91" applyNumberFormat="1" applyFont="1" applyBorder="1" applyAlignment="1" applyProtection="1">
      <alignment horizontal="left" wrapText="1"/>
      <protection locked="0"/>
    </xf>
    <xf numFmtId="4" fontId="5" fillId="0" borderId="0" xfId="91" applyFont="1" applyAlignment="1">
      <alignment horizontal="center"/>
    </xf>
    <xf numFmtId="3" fontId="13" fillId="0" borderId="0" xfId="265" applyNumberFormat="1" applyFont="1" applyBorder="1" applyAlignment="1">
      <alignment horizontal="right"/>
    </xf>
    <xf numFmtId="3" fontId="4" fillId="0" borderId="0" xfId="91" applyNumberFormat="1" applyFont="1" applyAlignment="1">
      <alignment horizontal="right"/>
    </xf>
    <xf numFmtId="0" fontId="4" fillId="0" borderId="0" xfId="91" applyNumberFormat="1" applyFont="1" applyAlignment="1">
      <alignment horizontal="left" wrapText="1"/>
    </xf>
    <xf numFmtId="164" fontId="4" fillId="0" borderId="0" xfId="91" applyNumberFormat="1" applyFont="1" applyAlignment="1">
      <alignment horizontal="right"/>
    </xf>
    <xf numFmtId="3" fontId="13" fillId="0" borderId="0" xfId="91" applyNumberFormat="1" applyFont="1" applyBorder="1" applyAlignment="1">
      <alignment horizontal="right"/>
    </xf>
    <xf numFmtId="9" fontId="13" fillId="0" borderId="0" xfId="265" applyNumberFormat="1" applyFont="1" applyBorder="1" applyAlignment="1">
      <alignment horizontal="right"/>
    </xf>
    <xf numFmtId="164" fontId="13" fillId="0" borderId="0" xfId="265" applyNumberFormat="1" applyFont="1" applyBorder="1" applyAlignment="1">
      <alignment horizontal="right"/>
    </xf>
    <xf numFmtId="165" fontId="6" fillId="0" borderId="0" xfId="91" applyNumberFormat="1" applyFont="1" applyAlignment="1">
      <alignment horizontal="right"/>
    </xf>
    <xf numFmtId="0" fontId="4" fillId="0" borderId="0" xfId="91" applyNumberFormat="1" applyFont="1" applyAlignment="1" applyProtection="1">
      <alignment horizontal="center"/>
      <protection locked="0"/>
    </xf>
    <xf numFmtId="4" fontId="4" fillId="0" borderId="0" xfId="91" applyNumberFormat="1" applyFont="1" applyAlignment="1" applyProtection="1">
      <protection locked="0"/>
    </xf>
    <xf numFmtId="4" fontId="4" fillId="0" borderId="0" xfId="264" applyFont="1" applyAlignment="1" applyProtection="1">
      <alignment horizontal="center"/>
      <protection locked="0"/>
    </xf>
    <xf numFmtId="4" fontId="4" fillId="0" borderId="0" xfId="264" applyFont="1" applyFill="1" applyAlignment="1" applyProtection="1">
      <alignment horizontal="center"/>
      <protection locked="0"/>
    </xf>
    <xf numFmtId="49" fontId="4" fillId="0" borderId="0" xfId="91" applyNumberFormat="1" applyFont="1" applyFill="1" applyAlignment="1" applyProtection="1">
      <alignment horizontal="left" indent="3"/>
      <protection locked="0"/>
    </xf>
    <xf numFmtId="49" fontId="4" fillId="0" borderId="0" xfId="91" applyNumberFormat="1" applyFont="1" applyFill="1" applyAlignment="1" applyProtection="1">
      <alignment horizontal="left" indent="2"/>
      <protection locked="0"/>
    </xf>
    <xf numFmtId="3" fontId="13" fillId="0" borderId="0" xfId="40" applyNumberFormat="1" applyFont="1" applyAlignment="1" applyProtection="1">
      <protection locked="0"/>
    </xf>
    <xf numFmtId="49" fontId="4" fillId="0" borderId="0" xfId="225" applyNumberFormat="1" applyFont="1" applyAlignment="1" applyProtection="1">
      <alignment horizontal="left" indent="2"/>
      <protection locked="0"/>
    </xf>
    <xf numFmtId="3" fontId="13" fillId="0" borderId="0" xfId="13" applyNumberFormat="1" applyFont="1" applyAlignment="1" applyProtection="1">
      <protection locked="0"/>
    </xf>
    <xf numFmtId="3" fontId="4" fillId="0" borderId="0" xfId="39" applyNumberFormat="1" applyFont="1" applyFill="1" applyAlignment="1" applyProtection="1">
      <protection locked="0"/>
    </xf>
    <xf numFmtId="172" fontId="4" fillId="0" borderId="0" xfId="40" applyNumberFormat="1" applyFont="1" applyAlignment="1" applyProtection="1">
      <protection locked="0"/>
    </xf>
    <xf numFmtId="3" fontId="13" fillId="0" borderId="0" xfId="40" applyNumberFormat="1" applyFont="1" applyFill="1" applyAlignment="1" applyProtection="1">
      <protection locked="0"/>
    </xf>
    <xf numFmtId="0" fontId="12" fillId="0" borderId="0" xfId="13" applyNumberFormat="1" applyFont="1" applyAlignment="1">
      <alignment horizontal="left" wrapText="1"/>
    </xf>
    <xf numFmtId="0" fontId="12" fillId="0" borderId="0" xfId="13" applyNumberFormat="1" applyFont="1" applyAlignment="1">
      <alignment horizontal="left"/>
    </xf>
    <xf numFmtId="4" fontId="6" fillId="0" borderId="0" xfId="13" applyFont="1" applyFill="1" applyAlignment="1">
      <alignment horizontal="center"/>
    </xf>
    <xf numFmtId="3" fontId="4" fillId="0" borderId="0" xfId="40" applyNumberFormat="1" applyFont="1" applyFill="1" applyAlignment="1">
      <alignment horizontal="right"/>
    </xf>
    <xf numFmtId="49" fontId="5" fillId="0" borderId="0" xfId="13" applyNumberFormat="1" applyFont="1" applyFill="1" applyAlignment="1" applyProtection="1">
      <alignment horizontal="left"/>
      <protection locked="0"/>
    </xf>
    <xf numFmtId="0" fontId="4" fillId="0" borderId="0" xfId="13" applyNumberFormat="1" applyAlignment="1"/>
    <xf numFmtId="4" fontId="5" fillId="0" borderId="0" xfId="13" applyFont="1" applyAlignment="1">
      <alignment horizontal="left" vertical="top"/>
    </xf>
    <xf numFmtId="3" fontId="4" fillId="0" borderId="0" xfId="40" applyNumberFormat="1" applyFont="1" applyAlignment="1">
      <alignment horizontal="right"/>
    </xf>
    <xf numFmtId="1" fontId="6" fillId="0" borderId="0" xfId="40" applyNumberFormat="1" applyFont="1" applyAlignment="1">
      <alignment horizontal="center"/>
    </xf>
    <xf numFmtId="1" fontId="6" fillId="0" borderId="0" xfId="40" applyNumberFormat="1" applyFont="1" applyAlignment="1">
      <alignment horizontal="right"/>
    </xf>
    <xf numFmtId="1" fontId="4" fillId="0" borderId="0" xfId="39" applyNumberFormat="1" applyFont="1" applyAlignment="1">
      <alignment horizontal="right"/>
    </xf>
    <xf numFmtId="1" fontId="6" fillId="0" borderId="0" xfId="39" applyNumberFormat="1" applyFont="1" applyAlignment="1">
      <alignment horizontal="right"/>
    </xf>
    <xf numFmtId="1" fontId="4" fillId="0" borderId="0" xfId="40" applyNumberFormat="1" applyFont="1" applyAlignment="1">
      <alignment horizontal="right"/>
    </xf>
    <xf numFmtId="4" fontId="5" fillId="0" borderId="0" xfId="13" applyFont="1" applyAlignment="1">
      <alignment horizontal="center"/>
    </xf>
    <xf numFmtId="0" fontId="4" fillId="0" borderId="0" xfId="3" applyNumberFormat="1" applyAlignment="1">
      <alignment horizontal="center"/>
    </xf>
    <xf numFmtId="0" fontId="4" fillId="0" borderId="0" xfId="3" applyNumberFormat="1" applyAlignment="1">
      <alignment horizontal="right"/>
    </xf>
    <xf numFmtId="4" fontId="4" fillId="0" borderId="0" xfId="3" applyAlignment="1">
      <alignment horizontal="right"/>
    </xf>
    <xf numFmtId="4" fontId="4" fillId="0" borderId="0" xfId="3" applyAlignment="1">
      <alignment horizontal="left" wrapText="1"/>
    </xf>
    <xf numFmtId="4" fontId="4" fillId="0" borderId="0" xfId="3" applyAlignment="1">
      <alignment horizontal="left"/>
    </xf>
    <xf numFmtId="0" fontId="4" fillId="0" borderId="0" xfId="3" applyNumberFormat="1" applyAlignment="1">
      <alignment horizontal="left"/>
    </xf>
    <xf numFmtId="4" fontId="4" fillId="0" borderId="0" xfId="3" applyAlignment="1">
      <alignment horizontal="left" vertical="top"/>
    </xf>
    <xf numFmtId="4" fontId="4" fillId="0" borderId="0" xfId="3" applyProtection="1">
      <protection locked="0"/>
    </xf>
    <xf numFmtId="167" fontId="4" fillId="0" borderId="0" xfId="3" applyNumberFormat="1" applyFont="1" applyAlignment="1" applyProtection="1">
      <alignment horizontal="center"/>
      <protection locked="0"/>
    </xf>
    <xf numFmtId="167" fontId="4" fillId="0" borderId="0" xfId="45" applyNumberFormat="1" applyFont="1" applyAlignment="1" applyProtection="1">
      <protection locked="0"/>
    </xf>
    <xf numFmtId="49" fontId="4" fillId="0" borderId="0" xfId="3" applyNumberFormat="1" applyFont="1" applyAlignment="1" applyProtection="1">
      <alignment horizontal="left"/>
      <protection locked="0"/>
    </xf>
    <xf numFmtId="170" fontId="4" fillId="0" borderId="0" xfId="3" applyNumberFormat="1" applyFont="1" applyAlignment="1" applyProtection="1">
      <alignment horizontal="center"/>
      <protection locked="0"/>
    </xf>
    <xf numFmtId="49" fontId="4" fillId="0" borderId="0" xfId="3" applyNumberFormat="1" applyFont="1" applyAlignment="1" applyProtection="1">
      <protection locked="0"/>
    </xf>
    <xf numFmtId="37" fontId="4" fillId="0" borderId="0" xfId="3" applyNumberFormat="1" applyFont="1" applyAlignment="1" applyProtection="1">
      <protection locked="0"/>
    </xf>
    <xf numFmtId="167" fontId="4" fillId="0" borderId="0" xfId="3" applyNumberFormat="1" applyFont="1" applyAlignment="1" applyProtection="1">
      <alignment horizontal="right"/>
      <protection locked="0"/>
    </xf>
    <xf numFmtId="170" fontId="4" fillId="0" borderId="0" xfId="3" applyNumberFormat="1" applyFont="1" applyAlignment="1" applyProtection="1">
      <alignment horizontal="right"/>
      <protection locked="0"/>
    </xf>
    <xf numFmtId="37" fontId="4" fillId="0" borderId="0" xfId="3" applyNumberFormat="1" applyFont="1" applyAlignment="1" applyProtection="1">
      <alignment horizontal="right"/>
      <protection locked="0"/>
    </xf>
    <xf numFmtId="167" fontId="4" fillId="0" borderId="0" xfId="3" applyNumberFormat="1" applyFont="1" applyAlignment="1" applyProtection="1">
      <protection locked="0"/>
    </xf>
    <xf numFmtId="3" fontId="4" fillId="0" borderId="0" xfId="3" applyNumberFormat="1" applyFont="1" applyAlignment="1" applyProtection="1">
      <alignment horizontal="right" vertical="top"/>
      <protection locked="0"/>
    </xf>
    <xf numFmtId="41" fontId="4" fillId="0" borderId="0" xfId="45" applyNumberFormat="1" applyFont="1" applyAlignment="1" applyProtection="1">
      <alignment horizontal="right"/>
      <protection locked="0"/>
    </xf>
    <xf numFmtId="41" fontId="4" fillId="0" borderId="0" xfId="3" applyNumberFormat="1" applyFont="1" applyAlignment="1" applyProtection="1">
      <alignment horizontal="center"/>
      <protection locked="0"/>
    </xf>
    <xf numFmtId="4" fontId="6" fillId="0" borderId="0" xfId="3" applyFont="1" applyAlignment="1">
      <alignment horizontal="center"/>
    </xf>
    <xf numFmtId="0" fontId="6" fillId="0" borderId="2" xfId="3" applyNumberFormat="1" applyFont="1" applyBorder="1" applyAlignment="1">
      <alignment horizontal="center" textRotation="255"/>
    </xf>
    <xf numFmtId="0" fontId="6" fillId="0" borderId="3" xfId="3" applyNumberFormat="1" applyFont="1" applyBorder="1" applyAlignment="1">
      <alignment horizontal="center"/>
    </xf>
    <xf numFmtId="49" fontId="6" fillId="0" borderId="3" xfId="3" applyNumberFormat="1" applyFont="1" applyBorder="1" applyAlignment="1">
      <alignment horizontal="center"/>
    </xf>
    <xf numFmtId="49" fontId="6" fillId="0" borderId="0" xfId="3" applyNumberFormat="1" applyFont="1" applyAlignment="1">
      <alignment horizontal="left" wrapText="1"/>
    </xf>
    <xf numFmtId="49" fontId="6" fillId="0" borderId="0" xfId="3" applyNumberFormat="1" applyFont="1" applyAlignment="1">
      <alignment horizontal="left"/>
    </xf>
    <xf numFmtId="0" fontId="6" fillId="0" borderId="4" xfId="3" applyNumberFormat="1" applyFont="1" applyBorder="1" applyAlignment="1">
      <alignment horizontal="center"/>
    </xf>
    <xf numFmtId="4" fontId="6" fillId="0" borderId="5" xfId="3" applyNumberFormat="1" applyFont="1" applyBorder="1" applyAlignment="1">
      <alignment horizontal="center"/>
    </xf>
    <xf numFmtId="0" fontId="6" fillId="0" borderId="6" xfId="3" applyNumberFormat="1" applyFont="1" applyBorder="1" applyAlignment="1">
      <alignment horizontal="center"/>
    </xf>
    <xf numFmtId="4" fontId="6" fillId="0" borderId="7" xfId="3" applyNumberFormat="1" applyFont="1" applyBorder="1" applyAlignment="1">
      <alignment horizontal="center"/>
    </xf>
    <xf numFmtId="4" fontId="6" fillId="0" borderId="0" xfId="3" applyFont="1" applyAlignment="1">
      <alignment horizontal="left" wrapText="1"/>
    </xf>
    <xf numFmtId="4" fontId="6" fillId="0" borderId="0" xfId="3" applyFont="1" applyAlignment="1">
      <alignment horizontal="left"/>
    </xf>
    <xf numFmtId="4" fontId="6" fillId="0" borderId="0" xfId="3" applyFont="1"/>
    <xf numFmtId="165" fontId="6" fillId="0" borderId="0" xfId="3" applyNumberFormat="1" applyFont="1"/>
    <xf numFmtId="0" fontId="7" fillId="0" borderId="0" xfId="3" applyNumberFormat="1" applyFont="1" applyBorder="1" applyAlignment="1">
      <alignment horizontal="center" vertical="top"/>
    </xf>
    <xf numFmtId="165" fontId="8" fillId="0" borderId="0" xfId="3" applyNumberFormat="1" applyFont="1" applyBorder="1" applyAlignment="1" applyProtection="1">
      <alignment horizontal="left" vertical="top"/>
    </xf>
    <xf numFmtId="49" fontId="9" fillId="0" borderId="0" xfId="3" applyNumberFormat="1" applyFont="1" applyBorder="1" applyAlignment="1">
      <alignment horizontal="right" vertical="top"/>
    </xf>
    <xf numFmtId="0" fontId="6" fillId="0" borderId="0" xfId="3" applyNumberFormat="1" applyFont="1" applyAlignment="1">
      <alignment horizontal="center"/>
    </xf>
    <xf numFmtId="166" fontId="6" fillId="0" borderId="0" xfId="3" applyNumberFormat="1" applyFont="1" applyAlignment="1">
      <alignment horizontal="right"/>
    </xf>
    <xf numFmtId="0" fontId="7" fillId="0" borderId="0" xfId="3" applyNumberFormat="1" applyFont="1" applyAlignment="1">
      <alignment horizontal="center"/>
    </xf>
    <xf numFmtId="166" fontId="8" fillId="0" borderId="0" xfId="3" applyNumberFormat="1" applyFont="1" applyBorder="1" applyAlignment="1" applyProtection="1">
      <alignment horizontal="left" vertical="top"/>
    </xf>
    <xf numFmtId="0" fontId="6" fillId="0" borderId="0" xfId="3" applyNumberFormat="1" applyFont="1" applyAlignment="1">
      <alignment horizontal="right"/>
    </xf>
    <xf numFmtId="0" fontId="8" fillId="0" borderId="0" xfId="3" applyNumberFormat="1" applyFont="1" applyBorder="1" applyAlignment="1" applyProtection="1">
      <alignment horizontal="left" vertical="top"/>
    </xf>
    <xf numFmtId="4" fontId="6" fillId="0" borderId="0" xfId="3" applyNumberFormat="1" applyFont="1" applyAlignment="1">
      <alignment horizontal="right"/>
    </xf>
    <xf numFmtId="4" fontId="6" fillId="0" borderId="0" xfId="3" applyNumberFormat="1" applyFont="1"/>
    <xf numFmtId="1" fontId="8" fillId="0" borderId="0" xfId="3" applyNumberFormat="1" applyFont="1" applyBorder="1" applyAlignment="1" applyProtection="1">
      <alignment horizontal="left" vertical="top"/>
    </xf>
    <xf numFmtId="164" fontId="0" fillId="0" borderId="0" xfId="8" applyNumberFormat="1" applyFont="1" applyAlignment="1">
      <alignment horizontal="right"/>
    </xf>
    <xf numFmtId="164" fontId="4" fillId="0" borderId="0" xfId="8" applyNumberFormat="1" applyFont="1" applyFill="1" applyAlignment="1" applyProtection="1">
      <alignment horizontal="right"/>
    </xf>
    <xf numFmtId="3" fontId="3" fillId="0" borderId="0" xfId="2" applyNumberFormat="1" applyAlignment="1">
      <alignment horizontal="right"/>
    </xf>
    <xf numFmtId="3" fontId="4" fillId="0" borderId="0" xfId="2" applyNumberFormat="1" applyFont="1" applyFill="1" applyAlignment="1" applyProtection="1">
      <alignment horizontal="right"/>
    </xf>
    <xf numFmtId="0" fontId="67" fillId="0" borderId="0" xfId="266"/>
    <xf numFmtId="0" fontId="67" fillId="0" borderId="0" xfId="266" quotePrefix="1"/>
    <xf numFmtId="4" fontId="3" fillId="0" borderId="0" xfId="1" applyAlignment="1">
      <alignment horizontal="left" vertical="top" wrapText="1" indent="1"/>
    </xf>
    <xf numFmtId="0" fontId="3" fillId="0" borderId="0" xfId="2" applyAlignment="1">
      <alignment horizontal="left" wrapText="1" indent="1"/>
    </xf>
    <xf numFmtId="4" fontId="3" fillId="0" borderId="0" xfId="2" applyNumberFormat="1" applyAlignment="1">
      <alignment horizontal="left" wrapText="1" indent="1"/>
    </xf>
    <xf numFmtId="4" fontId="4" fillId="0" borderId="0" xfId="1" applyFont="1" applyAlignment="1">
      <alignment horizontal="left" vertical="top" wrapText="1" indent="1"/>
    </xf>
    <xf numFmtId="4" fontId="3" fillId="0" borderId="0" xfId="1" applyFont="1" applyAlignment="1">
      <alignment horizontal="left" vertical="top" wrapText="1" indent="1"/>
    </xf>
    <xf numFmtId="4" fontId="4" fillId="0" borderId="0" xfId="9" applyFont="1" applyFill="1" applyAlignment="1" applyProtection="1">
      <alignment horizontal="left" vertical="top" wrapText="1" indent="1"/>
    </xf>
    <xf numFmtId="49" fontId="4" fillId="0" borderId="0" xfId="9" applyNumberFormat="1" applyFont="1" applyFill="1" applyAlignment="1" applyProtection="1">
      <alignment horizontal="left" wrapText="1" indent="1"/>
    </xf>
    <xf numFmtId="4" fontId="3" fillId="0" borderId="0" xfId="1" applyFont="1" applyAlignment="1" applyProtection="1">
      <alignment horizontal="left" vertical="top" wrapText="1" indent="1"/>
    </xf>
    <xf numFmtId="0" fontId="4" fillId="0" borderId="0" xfId="2" applyFont="1" applyAlignment="1">
      <alignment horizontal="left" wrapText="1" indent="1"/>
    </xf>
    <xf numFmtId="4" fontId="4" fillId="0" borderId="0" xfId="2" applyNumberFormat="1" applyFont="1" applyAlignment="1">
      <alignment horizontal="left" wrapText="1" indent="1"/>
    </xf>
    <xf numFmtId="0" fontId="4" fillId="0" borderId="0" xfId="2" applyFont="1" applyAlignment="1">
      <alignment horizontal="left" vertical="top" wrapText="1" indent="1"/>
    </xf>
    <xf numFmtId="0" fontId="4" fillId="0" borderId="0" xfId="2" applyFont="1" applyAlignment="1">
      <alignment horizontal="left" vertical="top" wrapText="1"/>
    </xf>
    <xf numFmtId="4" fontId="0" fillId="0" borderId="0" xfId="1" applyFont="1" applyAlignment="1">
      <alignment horizontal="left" vertical="top" wrapText="1" indent="1"/>
    </xf>
    <xf numFmtId="4" fontId="4" fillId="0" borderId="0" xfId="3" applyFont="1" applyAlignment="1">
      <alignment horizontal="left" vertical="top" wrapText="1" indent="1"/>
    </xf>
    <xf numFmtId="4" fontId="0" fillId="0" borderId="0" xfId="3" applyFont="1" applyAlignment="1">
      <alignment horizontal="left" vertical="top" wrapText="1" indent="1"/>
    </xf>
    <xf numFmtId="4" fontId="4" fillId="0" borderId="0" xfId="1" applyFont="1" applyAlignment="1">
      <alignment horizontal="left" vertical="top" wrapText="1"/>
    </xf>
    <xf numFmtId="0" fontId="5" fillId="0" borderId="0" xfId="2" applyFont="1" applyAlignment="1">
      <alignment horizontal="left" wrapText="1" indent="1"/>
    </xf>
    <xf numFmtId="4" fontId="5" fillId="0" borderId="0" xfId="2" applyNumberFormat="1" applyFont="1" applyAlignment="1">
      <alignment horizontal="left" wrapText="1" indent="1"/>
    </xf>
    <xf numFmtId="4" fontId="4" fillId="0" borderId="0" xfId="13" applyFont="1" applyAlignment="1">
      <alignment horizontal="left" vertical="top" wrapText="1" indent="1"/>
    </xf>
    <xf numFmtId="4" fontId="0" fillId="0" borderId="0" xfId="1" quotePrefix="1" applyFont="1" applyAlignment="1">
      <alignment horizontal="left" wrapText="1" indent="1"/>
    </xf>
    <xf numFmtId="4" fontId="3" fillId="0" borderId="0" xfId="97" applyAlignment="1">
      <alignment horizontal="left" vertical="top" wrapText="1" indent="1"/>
    </xf>
    <xf numFmtId="4" fontId="4" fillId="0" borderId="0" xfId="9" applyFont="1" applyAlignment="1">
      <alignment horizontal="left" vertical="top" wrapText="1" indent="1"/>
    </xf>
    <xf numFmtId="4" fontId="4" fillId="0" borderId="0" xfId="224" applyFont="1" applyAlignment="1">
      <alignment horizontal="left" wrapText="1"/>
    </xf>
    <xf numFmtId="4" fontId="4" fillId="0" borderId="0" xfId="99" applyFont="1" applyFill="1" applyAlignment="1">
      <alignment horizontal="left" vertical="top" wrapText="1"/>
    </xf>
    <xf numFmtId="4" fontId="4" fillId="0" borderId="0" xfId="224" applyFont="1" applyAlignment="1">
      <alignment horizontal="left" vertical="top" wrapText="1" indent="1"/>
    </xf>
    <xf numFmtId="4" fontId="3" fillId="0" borderId="0" xfId="224" applyFont="1" applyAlignment="1">
      <alignment horizontal="left" vertical="top" wrapText="1" indent="1"/>
    </xf>
    <xf numFmtId="4" fontId="4" fillId="0" borderId="0" xfId="40" applyFont="1" applyAlignment="1">
      <alignment horizontal="left" vertical="top" wrapText="1" indent="1"/>
    </xf>
    <xf numFmtId="4" fontId="4" fillId="0" borderId="0" xfId="39" applyFont="1" applyAlignment="1">
      <alignment horizontal="left" vertical="top" wrapText="1" indent="1"/>
    </xf>
    <xf numFmtId="4" fontId="4" fillId="0" borderId="0" xfId="39" applyFont="1" applyAlignment="1">
      <alignment horizontal="left" vertical="top" wrapText="1"/>
    </xf>
    <xf numFmtId="4" fontId="4" fillId="0" borderId="0" xfId="9" quotePrefix="1" applyFont="1" applyAlignment="1">
      <alignment horizontal="left" vertical="top" wrapText="1" indent="1"/>
    </xf>
    <xf numFmtId="0" fontId="4" fillId="0" borderId="0" xfId="168" applyAlignment="1">
      <alignment horizontal="left" wrapText="1" indent="1"/>
    </xf>
    <xf numFmtId="4" fontId="4" fillId="0" borderId="0" xfId="168" applyNumberFormat="1" applyAlignment="1">
      <alignment horizontal="left" wrapText="1" indent="1"/>
    </xf>
    <xf numFmtId="4" fontId="4" fillId="0" borderId="0" xfId="40" applyFont="1" applyAlignment="1">
      <alignment vertical="top" wrapText="1"/>
    </xf>
    <xf numFmtId="4" fontId="4" fillId="0" borderId="0" xfId="3" applyFont="1" applyFill="1" applyAlignment="1">
      <alignment horizontal="left" vertical="top" wrapText="1" indent="1"/>
    </xf>
    <xf numFmtId="4" fontId="4" fillId="0" borderId="0" xfId="3" applyFill="1" applyAlignment="1">
      <alignment horizontal="left" vertical="top" wrapText="1" indent="1"/>
    </xf>
    <xf numFmtId="4" fontId="4" fillId="0" borderId="0" xfId="226" quotePrefix="1" applyFont="1" applyAlignment="1">
      <alignment horizontal="left" vertical="top" wrapText="1" indent="1"/>
    </xf>
    <xf numFmtId="0" fontId="4" fillId="0" borderId="0" xfId="218" applyAlignment="1">
      <alignment horizontal="left" wrapText="1" indent="1"/>
    </xf>
    <xf numFmtId="4" fontId="4" fillId="0" borderId="0" xfId="218" applyNumberFormat="1" applyAlignment="1">
      <alignment horizontal="left" wrapText="1" indent="1"/>
    </xf>
    <xf numFmtId="4" fontId="4" fillId="0" borderId="0" xfId="1" applyFont="1" applyFill="1" applyAlignment="1">
      <alignment horizontal="left" vertical="top" wrapText="1" indent="1"/>
    </xf>
    <xf numFmtId="4" fontId="4" fillId="0" borderId="0" xfId="1" quotePrefix="1" applyFont="1" applyFill="1" applyAlignment="1">
      <alignment horizontal="left" vertical="top" wrapText="1" indent="1"/>
    </xf>
    <xf numFmtId="4" fontId="0" fillId="0" borderId="0" xfId="1" quotePrefix="1" applyFont="1" applyFill="1" applyAlignment="1">
      <alignment horizontal="left" vertical="top" wrapText="1" indent="1"/>
    </xf>
    <xf numFmtId="0" fontId="3" fillId="0" borderId="0" xfId="2" applyFill="1" applyAlignment="1">
      <alignment horizontal="left" vertical="top" wrapText="1" indent="1"/>
    </xf>
    <xf numFmtId="4" fontId="4" fillId="0" borderId="0" xfId="91" applyFont="1" applyAlignment="1">
      <alignment horizontal="left" vertical="top" wrapText="1" indent="1"/>
    </xf>
    <xf numFmtId="0" fontId="3" fillId="0" borderId="0" xfId="2" applyAlignment="1">
      <alignment horizontal="left" vertical="top" wrapText="1" indent="1"/>
    </xf>
    <xf numFmtId="4" fontId="4" fillId="0" borderId="0" xfId="13" applyFont="1" applyAlignment="1" applyProtection="1">
      <alignment horizontal="left" vertical="center" wrapText="1" indent="1"/>
      <protection locked="0"/>
    </xf>
    <xf numFmtId="0" fontId="3" fillId="0" borderId="0" xfId="2" applyAlignment="1">
      <alignment horizontal="left" vertical="center" wrapText="1" indent="1"/>
    </xf>
    <xf numFmtId="4" fontId="4" fillId="0" borderId="0" xfId="13" quotePrefix="1" applyFont="1" applyAlignment="1" applyProtection="1">
      <alignment horizontal="left" vertical="center" wrapText="1" indent="1"/>
      <protection locked="0"/>
    </xf>
    <xf numFmtId="4" fontId="4" fillId="0" borderId="0" xfId="13" applyAlignment="1">
      <alignment horizontal="left" vertical="top" wrapText="1" indent="1"/>
    </xf>
    <xf numFmtId="0" fontId="4" fillId="0" borderId="0" xfId="178" applyAlignment="1">
      <alignment horizontal="left" wrapText="1" indent="1"/>
    </xf>
    <xf numFmtId="4" fontId="4" fillId="0" borderId="0" xfId="178" applyNumberFormat="1" applyAlignment="1">
      <alignment horizontal="left" wrapText="1" indent="1"/>
    </xf>
    <xf numFmtId="4" fontId="0" fillId="0" borderId="0" xfId="13" applyFont="1" applyAlignment="1">
      <alignment horizontal="left" vertical="top" wrapText="1" indent="1"/>
    </xf>
    <xf numFmtId="4" fontId="4" fillId="0" borderId="0" xfId="13" applyFont="1" applyFill="1" applyAlignment="1">
      <alignment horizontal="left" vertical="top" wrapText="1" indent="1"/>
    </xf>
    <xf numFmtId="0" fontId="4" fillId="0" borderId="0" xfId="178" applyFill="1" applyAlignment="1">
      <alignment horizontal="left" wrapText="1" indent="1"/>
    </xf>
    <xf numFmtId="4" fontId="4" fillId="0" borderId="0" xfId="178" applyNumberFormat="1" applyFill="1" applyAlignment="1">
      <alignment horizontal="left" wrapText="1" indent="1"/>
    </xf>
    <xf numFmtId="4" fontId="4" fillId="0" borderId="0" xfId="1" applyFont="1" applyAlignment="1" applyProtection="1">
      <alignment horizontal="left" vertical="center" wrapText="1" indent="1"/>
      <protection locked="0"/>
    </xf>
    <xf numFmtId="4" fontId="4" fillId="0" borderId="0" xfId="1" applyFont="1" applyAlignment="1">
      <alignment horizontal="left" vertical="center" wrapText="1" indent="1"/>
    </xf>
    <xf numFmtId="4" fontId="3" fillId="0" borderId="0" xfId="2" applyNumberFormat="1" applyAlignment="1">
      <alignment horizontal="left" vertical="center" wrapText="1" indent="1"/>
    </xf>
    <xf numFmtId="4" fontId="0" fillId="0" borderId="0" xfId="255" applyFont="1" applyAlignment="1">
      <alignment horizontal="left" vertical="top" wrapText="1" indent="1"/>
    </xf>
    <xf numFmtId="4" fontId="4" fillId="0" borderId="0" xfId="255" applyFont="1" applyAlignment="1">
      <alignment horizontal="left" vertical="top" wrapText="1" indent="1"/>
    </xf>
    <xf numFmtId="4" fontId="61" fillId="0" borderId="0" xfId="255" applyFont="1" applyAlignment="1" applyProtection="1">
      <alignment horizontal="left" vertical="top" wrapText="1" indent="1"/>
      <protection locked="0"/>
    </xf>
    <xf numFmtId="0" fontId="61" fillId="0" borderId="0" xfId="2" applyFont="1" applyAlignment="1">
      <alignment horizontal="left" vertical="top" wrapText="1" indent="1"/>
    </xf>
    <xf numFmtId="4" fontId="61" fillId="0" borderId="0" xfId="255" applyFont="1" applyAlignment="1" applyProtection="1">
      <alignment horizontal="left" vertical="top" wrapText="1"/>
      <protection locked="0"/>
    </xf>
    <xf numFmtId="0" fontId="61" fillId="0" borderId="0" xfId="2" applyFont="1" applyAlignment="1">
      <alignment vertical="top" wrapText="1"/>
    </xf>
    <xf numFmtId="4" fontId="61" fillId="0" borderId="0" xfId="10" applyFont="1" applyAlignment="1" applyProtection="1">
      <alignment horizontal="left" vertical="top" wrapText="1" indent="1"/>
      <protection locked="0"/>
    </xf>
    <xf numFmtId="0" fontId="61" fillId="0" borderId="0" xfId="178" applyFont="1" applyAlignment="1">
      <alignment horizontal="left" vertical="top" wrapText="1" indent="1"/>
    </xf>
    <xf numFmtId="4" fontId="4" fillId="0" borderId="0" xfId="10" applyAlignment="1">
      <alignment horizontal="left" vertical="top" wrapText="1" indent="1"/>
    </xf>
    <xf numFmtId="4" fontId="4" fillId="0" borderId="0" xfId="10" applyFont="1" applyAlignment="1">
      <alignment horizontal="left" vertical="top" wrapText="1" indent="1"/>
    </xf>
    <xf numFmtId="4" fontId="0" fillId="0" borderId="0" xfId="10" applyFont="1" applyAlignment="1">
      <alignment horizontal="left" vertical="top" wrapText="1" indent="1"/>
    </xf>
    <xf numFmtId="4" fontId="61" fillId="0" borderId="0" xfId="13" applyFont="1" applyAlignment="1">
      <alignment horizontal="left" vertical="top" wrapText="1" indent="1"/>
    </xf>
    <xf numFmtId="0" fontId="61" fillId="0" borderId="0" xfId="2" applyFont="1" applyAlignment="1">
      <alignment horizontal="left" wrapText="1" indent="1"/>
    </xf>
    <xf numFmtId="4" fontId="61" fillId="0" borderId="0" xfId="2" applyNumberFormat="1" applyFont="1" applyAlignment="1">
      <alignment horizontal="left" wrapText="1" indent="1"/>
    </xf>
    <xf numFmtId="4" fontId="3" fillId="0" borderId="0" xfId="1" applyBorder="1" applyAlignment="1">
      <alignment horizontal="left" vertical="top" wrapText="1" indent="1"/>
    </xf>
    <xf numFmtId="0" fontId="3" fillId="0" borderId="0" xfId="2" applyBorder="1" applyAlignment="1">
      <alignment horizontal="left" wrapText="1" indent="1"/>
    </xf>
    <xf numFmtId="4" fontId="3" fillId="0" borderId="0" xfId="2" applyNumberFormat="1" applyBorder="1" applyAlignment="1">
      <alignment horizontal="left" wrapText="1" indent="1"/>
    </xf>
    <xf numFmtId="4" fontId="4" fillId="0" borderId="0" xfId="1" applyFont="1" applyBorder="1" applyAlignment="1">
      <alignment horizontal="left" vertical="top" wrapText="1" indent="1"/>
    </xf>
    <xf numFmtId="4" fontId="0" fillId="0" borderId="0" xfId="1" applyFont="1" applyBorder="1" applyAlignment="1">
      <alignment horizontal="left" vertical="top" wrapText="1" indent="1"/>
    </xf>
    <xf numFmtId="4" fontId="3" fillId="0" borderId="0" xfId="1" applyFont="1" applyBorder="1" applyAlignment="1">
      <alignment horizontal="left" vertical="top" wrapText="1" indent="1"/>
    </xf>
    <xf numFmtId="4" fontId="61" fillId="0" borderId="0" xfId="178" applyNumberFormat="1" applyFont="1" applyAlignment="1">
      <alignment horizontal="left" vertical="top" wrapText="1" indent="1"/>
    </xf>
    <xf numFmtId="0" fontId="4" fillId="0" borderId="0" xfId="178" applyFont="1" applyAlignment="1">
      <alignment horizontal="left" wrapText="1" indent="1"/>
    </xf>
    <xf numFmtId="4" fontId="4" fillId="0" borderId="0" xfId="178" applyNumberFormat="1" applyFont="1" applyAlignment="1">
      <alignment horizontal="left" wrapText="1" indent="1"/>
    </xf>
    <xf numFmtId="4" fontId="4" fillId="0" borderId="0" xfId="13" applyFont="1" applyAlignment="1">
      <alignment horizontal="left" vertical="top" wrapText="1"/>
    </xf>
    <xf numFmtId="4" fontId="4" fillId="0" borderId="0" xfId="97" applyFont="1" applyAlignment="1">
      <alignment horizontal="left" vertical="top" wrapText="1" indent="1"/>
    </xf>
    <xf numFmtId="1" fontId="4" fillId="0" borderId="0" xfId="1" applyNumberFormat="1" applyFont="1" applyAlignment="1">
      <alignment horizontal="left" vertical="top" wrapText="1" indent="1"/>
    </xf>
    <xf numFmtId="1" fontId="3" fillId="0" borderId="0" xfId="2" applyNumberFormat="1" applyAlignment="1">
      <alignment horizontal="left" wrapText="1" indent="1"/>
    </xf>
    <xf numFmtId="4" fontId="3" fillId="0" borderId="0" xfId="91" applyAlignment="1">
      <alignment horizontal="left" vertical="top" wrapText="1" indent="1"/>
    </xf>
    <xf numFmtId="4" fontId="3" fillId="0" borderId="0" xfId="91" applyFont="1" applyAlignment="1">
      <alignment horizontal="left" vertical="top" wrapText="1" indent="1"/>
    </xf>
    <xf numFmtId="4" fontId="4" fillId="0" borderId="0" xfId="226" applyFont="1" applyAlignment="1">
      <alignment horizontal="left" vertical="top" wrapText="1" indent="1"/>
    </xf>
    <xf numFmtId="4" fontId="4" fillId="0" borderId="0" xfId="3" applyAlignment="1">
      <alignment horizontal="left" vertical="top" wrapText="1" indent="1"/>
    </xf>
    <xf numFmtId="0" fontId="3" fillId="0" borderId="0" xfId="2" applyFill="1" applyAlignment="1">
      <alignment horizontal="left" wrapText="1" indent="1"/>
    </xf>
    <xf numFmtId="4" fontId="3" fillId="0" borderId="0" xfId="2" applyNumberFormat="1" applyFill="1" applyAlignment="1">
      <alignment horizontal="left" wrapText="1" indent="1"/>
    </xf>
  </cellXfs>
  <cellStyles count="267">
    <cellStyle name="20% - Accent1 2" xfId="47"/>
    <cellStyle name="20% - Accent2 2" xfId="48"/>
    <cellStyle name="20% - Accent3 2" xfId="49"/>
    <cellStyle name="20% - Accent4 2" xfId="50"/>
    <cellStyle name="20% - Accent5 2" xfId="59"/>
    <cellStyle name="20% - Accent6 2" xfId="60"/>
    <cellStyle name="40% - Accent1 2" xfId="61"/>
    <cellStyle name="40% - Accent2 2" xfId="62"/>
    <cellStyle name="40% - Accent3 2" xfId="51"/>
    <cellStyle name="40% - Accent4 2" xfId="63"/>
    <cellStyle name="40% - Accent5 2" xfId="64"/>
    <cellStyle name="40% - Accent6 2" xfId="65"/>
    <cellStyle name="60% - Accent1 2" xfId="66"/>
    <cellStyle name="60% - Accent2 2" xfId="67"/>
    <cellStyle name="60% - Accent3 2" xfId="52"/>
    <cellStyle name="60% - Accent4 2" xfId="53"/>
    <cellStyle name="60% - Accent5 2" xfId="68"/>
    <cellStyle name="60% - Accent6 2" xfId="54"/>
    <cellStyle name="Accent1 2" xfId="69"/>
    <cellStyle name="Accent2 2" xfId="70"/>
    <cellStyle name="Accent3 2" xfId="71"/>
    <cellStyle name="Accent4 2" xfId="72"/>
    <cellStyle name="Accent5 2" xfId="73"/>
    <cellStyle name="Accent6 2" xfId="74"/>
    <cellStyle name="Bad 2" xfId="75"/>
    <cellStyle name="Calculation 2" xfId="76"/>
    <cellStyle name="Check Cell 2" xfId="77"/>
    <cellStyle name="Comma 11" xfId="247"/>
    <cellStyle name="Comma 12" xfId="248"/>
    <cellStyle name="Comma 18" xfId="258"/>
    <cellStyle name="Comma 19" xfId="16"/>
    <cellStyle name="Comma 19 2" xfId="259"/>
    <cellStyle name="Comma 2" xfId="11"/>
    <cellStyle name="Comma 2 10" xfId="17"/>
    <cellStyle name="Comma 2 11" xfId="18"/>
    <cellStyle name="Comma 2 12" xfId="19"/>
    <cellStyle name="Comma 2 13" xfId="20"/>
    <cellStyle name="Comma 2 14" xfId="21"/>
    <cellStyle name="Comma 2 15" xfId="22"/>
    <cellStyle name="Comma 2 16" xfId="23"/>
    <cellStyle name="Comma 2 17" xfId="24"/>
    <cellStyle name="Comma 2 2" xfId="25"/>
    <cellStyle name="Comma 2 2 2" xfId="45"/>
    <cellStyle name="Comma 2 2 3" xfId="104"/>
    <cellStyle name="Comma 2 3" xfId="26"/>
    <cellStyle name="Comma 2 3 2" xfId="105"/>
    <cellStyle name="Comma 2 3 3" xfId="106"/>
    <cellStyle name="Comma 2 4" xfId="27"/>
    <cellStyle name="Comma 2 5" xfId="28"/>
    <cellStyle name="Comma 2 5 2" xfId="246"/>
    <cellStyle name="Comma 2 6" xfId="29"/>
    <cellStyle name="Comma 2 7" xfId="30"/>
    <cellStyle name="Comma 2 8" xfId="31"/>
    <cellStyle name="Comma 2 9" xfId="32"/>
    <cellStyle name="Comma 20" xfId="14"/>
    <cellStyle name="Comma 21" xfId="107"/>
    <cellStyle name="Comma 3" xfId="42"/>
    <cellStyle name="Comma 3 2" xfId="43"/>
    <cellStyle name="Comma 3 2 2" xfId="108"/>
    <cellStyle name="Comma 3 2 2 2" xfId="109"/>
    <cellStyle name="Comma 3 2 3" xfId="110"/>
    <cellStyle name="Comma 3 3" xfId="111"/>
    <cellStyle name="Comma 3 4" xfId="112"/>
    <cellStyle name="Comma 3 4 2" xfId="113"/>
    <cellStyle name="Comma 4" xfId="35"/>
    <cellStyle name="Comma 4 2" xfId="114"/>
    <cellStyle name="Comma 4 3" xfId="115"/>
    <cellStyle name="Comma 4 4" xfId="116"/>
    <cellStyle name="Comma 5" xfId="36"/>
    <cellStyle name="Comma 6" xfId="249"/>
    <cellStyle name="Comma 6 2" xfId="117"/>
    <cellStyle name="Comma 7" xfId="254"/>
    <cellStyle name="Comma 9 2" xfId="118"/>
    <cellStyle name="Comma0" xfId="119"/>
    <cellStyle name="Currency 10" xfId="250"/>
    <cellStyle name="Currency 10 2" xfId="251"/>
    <cellStyle name="Currency 11" xfId="120"/>
    <cellStyle name="Currency 12" xfId="252"/>
    <cellStyle name="Currency 18" xfId="260"/>
    <cellStyle name="Currency 19" xfId="261"/>
    <cellStyle name="Currency 19 2" xfId="262"/>
    <cellStyle name="Currency 2" xfId="8"/>
    <cellStyle name="Currency 2 2" xfId="57"/>
    <cellStyle name="Currency 2 2 2" xfId="121"/>
    <cellStyle name="Currency 2 2 2 2" xfId="122"/>
    <cellStyle name="Currency 2 2 2 3" xfId="123"/>
    <cellStyle name="Currency 2 2 2 4" xfId="124"/>
    <cellStyle name="Currency 2 2 2 5" xfId="125"/>
    <cellStyle name="Currency 2 2 2 6" xfId="126"/>
    <cellStyle name="Currency 2 2 2 7" xfId="127"/>
    <cellStyle name="Currency 2 2 3" xfId="128"/>
    <cellStyle name="Currency 2 2 3 2" xfId="129"/>
    <cellStyle name="Currency 2 2 4" xfId="130"/>
    <cellStyle name="Currency 2 2 4 2" xfId="131"/>
    <cellStyle name="Currency 2 2 5" xfId="132"/>
    <cellStyle name="Currency 2 2 5 2" xfId="133"/>
    <cellStyle name="Currency 2 2 6" xfId="134"/>
    <cellStyle name="Currency 2 2 6 2" xfId="135"/>
    <cellStyle name="Currency 2 2 7" xfId="136"/>
    <cellStyle name="Currency 2 2 7 2" xfId="137"/>
    <cellStyle name="Currency 2 3" xfId="138"/>
    <cellStyle name="Currency 2 4" xfId="139"/>
    <cellStyle name="Currency 2 5" xfId="140"/>
    <cellStyle name="Currency 2 6" xfId="141"/>
    <cellStyle name="Currency 2 7" xfId="142"/>
    <cellStyle name="Currency 2 8" xfId="143"/>
    <cellStyle name="Currency 20" xfId="263"/>
    <cellStyle name="Currency 3" xfId="44"/>
    <cellStyle name="Currency 3 2" xfId="37"/>
    <cellStyle name="Currency 3 3" xfId="144"/>
    <cellStyle name="Currency 3 3 2" xfId="145"/>
    <cellStyle name="Currency 3 4" xfId="146"/>
    <cellStyle name="Currency 3 5" xfId="147"/>
    <cellStyle name="Currency 4" xfId="38"/>
    <cellStyle name="Currency 4 2" xfId="78"/>
    <cellStyle name="Currency 4 2 2" xfId="79"/>
    <cellStyle name="Currency 4 3" xfId="148"/>
    <cellStyle name="Currency 5" xfId="149"/>
    <cellStyle name="Currency 5 2" xfId="150"/>
    <cellStyle name="Currency 6" xfId="151"/>
    <cellStyle name="Currency 6 2" xfId="152"/>
    <cellStyle name="Currency 7" xfId="153"/>
    <cellStyle name="Currency 8" xfId="154"/>
    <cellStyle name="Currency0" xfId="155"/>
    <cellStyle name="Date" xfId="156"/>
    <cellStyle name="Excel Built-in Normal" xfId="157"/>
    <cellStyle name="Explanatory Text 2" xfId="80"/>
    <cellStyle name="F2" xfId="158"/>
    <cellStyle name="F3" xfId="159"/>
    <cellStyle name="F4" xfId="160"/>
    <cellStyle name="F5" xfId="161"/>
    <cellStyle name="F6" xfId="162"/>
    <cellStyle name="F7" xfId="163"/>
    <cellStyle name="F8" xfId="164"/>
    <cellStyle name="Fixed" xfId="165"/>
    <cellStyle name="Good 2" xfId="81"/>
    <cellStyle name="Heading 1 2" xfId="82"/>
    <cellStyle name="Heading 2 2" xfId="83"/>
    <cellStyle name="Heading 3 2" xfId="84"/>
    <cellStyle name="Heading 4 2" xfId="85"/>
    <cellStyle name="Hyperlink" xfId="266" builtinId="8"/>
    <cellStyle name="Hyperlink 2" xfId="166"/>
    <cellStyle name="Hyperlink 3" xfId="167"/>
    <cellStyle name="Input 2" xfId="86"/>
    <cellStyle name="Linked Cell 2" xfId="87"/>
    <cellStyle name="Neutral 2" xfId="88"/>
    <cellStyle name="Normal" xfId="0" builtinId="0"/>
    <cellStyle name="Normal 10" xfId="168"/>
    <cellStyle name="Normal 10 2" xfId="169"/>
    <cellStyle name="Normal 11" xfId="170"/>
    <cellStyle name="Normal 11 2" xfId="171"/>
    <cellStyle name="Normal 12" xfId="98"/>
    <cellStyle name="Normal 13 2" xfId="172"/>
    <cellStyle name="Normal 13 2 2" xfId="173"/>
    <cellStyle name="Normal 13 2 3" xfId="174"/>
    <cellStyle name="Normal 14 2" xfId="175"/>
    <cellStyle name="Normal 14 3" xfId="176"/>
    <cellStyle name="Normal 15 2" xfId="177"/>
    <cellStyle name="Normal 19" xfId="33"/>
    <cellStyle name="Normal 2" xfId="2"/>
    <cellStyle name="Normal 2 10" xfId="178"/>
    <cellStyle name="Normal 2 11" xfId="179"/>
    <cellStyle name="Normal 2 12" xfId="180"/>
    <cellStyle name="Normal 2 13" xfId="181"/>
    <cellStyle name="Normal 2 14" xfId="182"/>
    <cellStyle name="Normal 2 15" xfId="183"/>
    <cellStyle name="Normal 2 16" xfId="184"/>
    <cellStyle name="Normal 2 17" xfId="185"/>
    <cellStyle name="Normal 2 18" xfId="186"/>
    <cellStyle name="Normal 2 2" xfId="41"/>
    <cellStyle name="Normal 2 2 2" xfId="187"/>
    <cellStyle name="Normal 2 2 3" xfId="188"/>
    <cellStyle name="Normal 2 3" xfId="189"/>
    <cellStyle name="Normal 2 4" xfId="190"/>
    <cellStyle name="Normal 2 5" xfId="191"/>
    <cellStyle name="Normal 2 6" xfId="192"/>
    <cellStyle name="Normal 2 6 2" xfId="193"/>
    <cellStyle name="Normal 2 7" xfId="194"/>
    <cellStyle name="Normal 2 8" xfId="195"/>
    <cellStyle name="Normal 2 9" xfId="196"/>
    <cellStyle name="Normal 29" xfId="197"/>
    <cellStyle name="Normal 3" xfId="6"/>
    <cellStyle name="Normal 3 2" xfId="89"/>
    <cellStyle name="Normal 3 2 2" xfId="198"/>
    <cellStyle name="Normal 3 2 3" xfId="199"/>
    <cellStyle name="Normal 3 2 4" xfId="200"/>
    <cellStyle name="Normal 3 3" xfId="201"/>
    <cellStyle name="Normal 3 3 2" xfId="202"/>
    <cellStyle name="Normal 3 3 3" xfId="203"/>
    <cellStyle name="Normal 3 4" xfId="204"/>
    <cellStyle name="Normal 3 5" xfId="205"/>
    <cellStyle name="Normal 4" xfId="90"/>
    <cellStyle name="Normal 4 2" xfId="206"/>
    <cellStyle name="Normal 4 3" xfId="207"/>
    <cellStyle name="Normal 4 4" xfId="208"/>
    <cellStyle name="Normal 5" xfId="209"/>
    <cellStyle name="Normal 5 2" xfId="210"/>
    <cellStyle name="Normal 5 2 2" xfId="211"/>
    <cellStyle name="Normal 5 3" xfId="212"/>
    <cellStyle name="Normal 5 4" xfId="213"/>
    <cellStyle name="Normal 5 5" xfId="214"/>
    <cellStyle name="Normal 6" xfId="215"/>
    <cellStyle name="Normal 6 2" xfId="216"/>
    <cellStyle name="Normal 6 3" xfId="217"/>
    <cellStyle name="Normal 7" xfId="218"/>
    <cellStyle name="Normal 7 2" xfId="219"/>
    <cellStyle name="Normal 8" xfId="220"/>
    <cellStyle name="Normal 9" xfId="221"/>
    <cellStyle name="Normal 9 2" xfId="222"/>
    <cellStyle name="Normal_MODEL" xfId="1"/>
    <cellStyle name="Normal_MODEL 10" xfId="9"/>
    <cellStyle name="Normal_MODEL 10 2" xfId="223"/>
    <cellStyle name="Normal_MODEL 11" xfId="99"/>
    <cellStyle name="Normal_MODEL 12 2" xfId="100"/>
    <cellStyle name="Normal_MODEL 2" xfId="3"/>
    <cellStyle name="Normal_MODEL 2 10" xfId="102"/>
    <cellStyle name="Normal_MODEL 2 2" xfId="13"/>
    <cellStyle name="Normal_MODEL 2 3" xfId="12"/>
    <cellStyle name="Normal_MODEL 2 3 2" xfId="257"/>
    <cellStyle name="Normal_MODEL 2 4" xfId="255"/>
    <cellStyle name="Normal_MODEL 2 6" xfId="103"/>
    <cellStyle name="Normal_MODEL 3" xfId="10"/>
    <cellStyle name="Normal_MODEL 3 2" xfId="40"/>
    <cellStyle name="Normal_MODEL 3 2 2" xfId="91"/>
    <cellStyle name="Normal_MODEL 4" xfId="34"/>
    <cellStyle name="Normal_MODEL 4 2" xfId="39"/>
    <cellStyle name="Normal_MODEL 4 2 2" xfId="97"/>
    <cellStyle name="Normal_MODEL 4 3" xfId="58"/>
    <cellStyle name="Normal_MODEL 5" xfId="101"/>
    <cellStyle name="Normal_MODEL 5 2" xfId="253"/>
    <cellStyle name="Normal_MODEL 6" xfId="224"/>
    <cellStyle name="Normal_MODEL 6 2" xfId="225"/>
    <cellStyle name="Normal_MODEL 7" xfId="226"/>
    <cellStyle name="Normal_MODEL 8" xfId="227"/>
    <cellStyle name="Normal_MODEL 8 2" xfId="264"/>
    <cellStyle name="Note 2" xfId="55"/>
    <cellStyle name="Note 2 2" xfId="228"/>
    <cellStyle name="Note 3" xfId="229"/>
    <cellStyle name="Output 2" xfId="92"/>
    <cellStyle name="Percent 11" xfId="230"/>
    <cellStyle name="Percent 2" xfId="7"/>
    <cellStyle name="Percent 2 2" xfId="4"/>
    <cellStyle name="Percent 2 2 2" xfId="93"/>
    <cellStyle name="Percent 2 3" xfId="231"/>
    <cellStyle name="Percent 2 3 2" xfId="232"/>
    <cellStyle name="Percent 2 4" xfId="233"/>
    <cellStyle name="Percent 2 5" xfId="265"/>
    <cellStyle name="Percent 3" xfId="5"/>
    <cellStyle name="Percent 3 2" xfId="56"/>
    <cellStyle name="Percent 3 2 2" xfId="234"/>
    <cellStyle name="Percent 3 2 3" xfId="235"/>
    <cellStyle name="Percent 3 3" xfId="236"/>
    <cellStyle name="Percent 3 4" xfId="237"/>
    <cellStyle name="Percent 4" xfId="15"/>
    <cellStyle name="Percent 4 2" xfId="46"/>
    <cellStyle name="Percent 4 3" xfId="238"/>
    <cellStyle name="Percent 5" xfId="239"/>
    <cellStyle name="Percent 5 2" xfId="256"/>
    <cellStyle name="Percent 6" xfId="240"/>
    <cellStyle name="Percent 7" xfId="241"/>
    <cellStyle name="Percent 8" xfId="242"/>
    <cellStyle name="Percent 9" xfId="243"/>
    <cellStyle name="style4" xfId="244"/>
    <cellStyle name="Title 2" xfId="94"/>
    <cellStyle name="Total 2" xfId="95"/>
    <cellStyle name="Total2 - Style2" xfId="245"/>
    <cellStyle name="Warning Text 2" xfId="96"/>
  </cellStyles>
  <dxfs count="33">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1" name="Table1" displayName="Table1" ref="A1:C87" totalsRowShown="0">
  <autoFilter ref="A1:C87"/>
  <tableColumns count="3">
    <tableColumn id="1" name="Key"/>
    <tableColumn id="6" name="Description" dataDxfId="32"/>
    <tableColumn id="3" name="Departm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87"/>
  <sheetViews>
    <sheetView showGridLines="0" tabSelected="1" workbookViewId="0">
      <pane xSplit="2" ySplit="1" topLeftCell="C2" activePane="bottomRight" state="frozen"/>
      <selection pane="topRight" activeCell="C1" sqref="C1"/>
      <selection pane="bottomLeft" activeCell="A2" sqref="A2"/>
      <selection pane="bottomRight" activeCell="C2" sqref="C2"/>
    </sheetView>
  </sheetViews>
  <sheetFormatPr defaultRowHeight="15"/>
  <cols>
    <col min="1" max="1" width="11.140625" customWidth="1"/>
    <col min="2" max="2" width="46.5703125" bestFit="1" customWidth="1"/>
    <col min="3" max="3" width="32.85546875" bestFit="1" customWidth="1"/>
  </cols>
  <sheetData>
    <row r="1" spans="1:3">
      <c r="A1" t="s">
        <v>2869</v>
      </c>
      <c r="B1" t="s">
        <v>2854</v>
      </c>
      <c r="C1" t="s">
        <v>2853</v>
      </c>
    </row>
    <row r="2" spans="1:3">
      <c r="A2" s="1754" t="s">
        <v>2852</v>
      </c>
      <c r="B2" s="1753" t="s">
        <v>44</v>
      </c>
      <c r="C2" t="s">
        <v>2855</v>
      </c>
    </row>
    <row r="3" spans="1:3">
      <c r="A3" s="1753" t="s">
        <v>2767</v>
      </c>
      <c r="B3" s="1753" t="s">
        <v>118</v>
      </c>
      <c r="C3" t="s">
        <v>2856</v>
      </c>
    </row>
    <row r="4" spans="1:3">
      <c r="A4" s="1753" t="s">
        <v>2768</v>
      </c>
      <c r="B4" s="1753" t="s">
        <v>195</v>
      </c>
      <c r="C4" t="s">
        <v>2857</v>
      </c>
    </row>
    <row r="5" spans="1:3">
      <c r="A5" s="1753" t="s">
        <v>2769</v>
      </c>
      <c r="B5" s="1753" t="s">
        <v>245</v>
      </c>
      <c r="C5" t="s">
        <v>2858</v>
      </c>
    </row>
    <row r="6" spans="1:3">
      <c r="A6" s="1753" t="s">
        <v>2770</v>
      </c>
      <c r="B6" s="1753" t="s">
        <v>195</v>
      </c>
      <c r="C6" t="s">
        <v>2858</v>
      </c>
    </row>
    <row r="7" spans="1:3">
      <c r="A7" s="1753" t="s">
        <v>2771</v>
      </c>
      <c r="B7" s="1753" t="s">
        <v>288</v>
      </c>
      <c r="C7" t="s">
        <v>2858</v>
      </c>
    </row>
    <row r="8" spans="1:3">
      <c r="A8" s="1753" t="s">
        <v>2772</v>
      </c>
      <c r="B8" s="1753" t="s">
        <v>295</v>
      </c>
      <c r="C8" t="s">
        <v>2858</v>
      </c>
    </row>
    <row r="9" spans="1:3">
      <c r="A9" s="1753" t="s">
        <v>2773</v>
      </c>
      <c r="B9" s="1753" t="s">
        <v>337</v>
      </c>
      <c r="C9" t="s">
        <v>2859</v>
      </c>
    </row>
    <row r="10" spans="1:3">
      <c r="A10" s="1753" t="s">
        <v>2774</v>
      </c>
      <c r="B10" s="1753" t="s">
        <v>347</v>
      </c>
      <c r="C10" t="s">
        <v>2859</v>
      </c>
    </row>
    <row r="11" spans="1:3">
      <c r="A11" s="1753" t="s">
        <v>2775</v>
      </c>
      <c r="B11" s="1753" t="s">
        <v>355</v>
      </c>
      <c r="C11" t="s">
        <v>2859</v>
      </c>
    </row>
    <row r="12" spans="1:3">
      <c r="A12" s="1753" t="s">
        <v>2776</v>
      </c>
      <c r="B12" s="1753" t="s">
        <v>369</v>
      </c>
      <c r="C12" t="s">
        <v>2859</v>
      </c>
    </row>
    <row r="13" spans="1:3">
      <c r="A13" s="1753" t="s">
        <v>2777</v>
      </c>
      <c r="B13" s="1753" t="s">
        <v>407</v>
      </c>
      <c r="C13" t="s">
        <v>2859</v>
      </c>
    </row>
    <row r="14" spans="1:3">
      <c r="A14" s="1753" t="s">
        <v>2778</v>
      </c>
      <c r="B14" s="1753" t="s">
        <v>437</v>
      </c>
      <c r="C14" t="s">
        <v>2860</v>
      </c>
    </row>
    <row r="15" spans="1:3">
      <c r="A15" s="1753" t="s">
        <v>2779</v>
      </c>
      <c r="B15" s="1753" t="s">
        <v>455</v>
      </c>
      <c r="C15" t="s">
        <v>2860</v>
      </c>
    </row>
    <row r="16" spans="1:3">
      <c r="A16" s="1753" t="s">
        <v>2780</v>
      </c>
      <c r="B16" s="1753" t="s">
        <v>462</v>
      </c>
      <c r="C16" t="s">
        <v>2860</v>
      </c>
    </row>
    <row r="17" spans="1:3">
      <c r="A17" s="1753" t="s">
        <v>2781</v>
      </c>
      <c r="B17" s="1753" t="s">
        <v>495</v>
      </c>
      <c r="C17" t="s">
        <v>2860</v>
      </c>
    </row>
    <row r="18" spans="1:3">
      <c r="A18" s="1753" t="s">
        <v>2782</v>
      </c>
      <c r="B18" s="1753" t="s">
        <v>502</v>
      </c>
      <c r="C18" t="s">
        <v>2860</v>
      </c>
    </row>
    <row r="19" spans="1:3">
      <c r="A19" s="1753" t="s">
        <v>2783</v>
      </c>
      <c r="B19" s="1753" t="s">
        <v>529</v>
      </c>
      <c r="C19" t="s">
        <v>2861</v>
      </c>
    </row>
    <row r="20" spans="1:3">
      <c r="A20" s="1753" t="s">
        <v>2784</v>
      </c>
      <c r="B20" s="1753" t="s">
        <v>545</v>
      </c>
      <c r="C20" t="s">
        <v>2861</v>
      </c>
    </row>
    <row r="21" spans="1:3">
      <c r="A21" s="1753" t="s">
        <v>2785</v>
      </c>
      <c r="B21" s="1753" t="s">
        <v>569</v>
      </c>
      <c r="C21" t="s">
        <v>2861</v>
      </c>
    </row>
    <row r="22" spans="1:3">
      <c r="A22" s="1753" t="s">
        <v>2786</v>
      </c>
      <c r="B22" s="1753" t="s">
        <v>596</v>
      </c>
      <c r="C22" t="s">
        <v>2861</v>
      </c>
    </row>
    <row r="23" spans="1:3">
      <c r="A23" s="1753" t="s">
        <v>2787</v>
      </c>
      <c r="B23" s="1753" t="s">
        <v>601</v>
      </c>
      <c r="C23" t="s">
        <v>2861</v>
      </c>
    </row>
    <row r="24" spans="1:3">
      <c r="A24" s="1753" t="s">
        <v>2788</v>
      </c>
      <c r="B24" s="1753" t="s">
        <v>613</v>
      </c>
      <c r="C24" t="s">
        <v>2861</v>
      </c>
    </row>
    <row r="25" spans="1:3">
      <c r="A25" s="1753" t="s">
        <v>2789</v>
      </c>
      <c r="B25" s="1753" t="s">
        <v>724</v>
      </c>
      <c r="C25" t="s">
        <v>2862</v>
      </c>
    </row>
    <row r="26" spans="1:3">
      <c r="A26" s="1753" t="s">
        <v>2790</v>
      </c>
      <c r="B26" s="1753" t="s">
        <v>762</v>
      </c>
      <c r="C26" t="s">
        <v>2862</v>
      </c>
    </row>
    <row r="27" spans="1:3">
      <c r="A27" s="1753" t="s">
        <v>2791</v>
      </c>
      <c r="B27" s="1753" t="s">
        <v>778</v>
      </c>
      <c r="C27" t="s">
        <v>2863</v>
      </c>
    </row>
    <row r="28" spans="1:3">
      <c r="A28" s="1753" t="s">
        <v>2792</v>
      </c>
      <c r="B28" s="1753" t="s">
        <v>843</v>
      </c>
      <c r="C28" t="s">
        <v>2863</v>
      </c>
    </row>
    <row r="29" spans="1:3">
      <c r="A29" s="1753" t="s">
        <v>2793</v>
      </c>
      <c r="B29" s="1753" t="s">
        <v>878</v>
      </c>
      <c r="C29" t="s">
        <v>2863</v>
      </c>
    </row>
    <row r="30" spans="1:3">
      <c r="A30" s="1753" t="s">
        <v>2794</v>
      </c>
      <c r="B30" s="1753" t="s">
        <v>950</v>
      </c>
      <c r="C30" t="s">
        <v>2863</v>
      </c>
    </row>
    <row r="31" spans="1:3">
      <c r="A31" s="1753" t="s">
        <v>2795</v>
      </c>
      <c r="B31" s="1753" t="s">
        <v>957</v>
      </c>
      <c r="C31" t="s">
        <v>2863</v>
      </c>
    </row>
    <row r="32" spans="1:3">
      <c r="A32" s="1753" t="s">
        <v>2796</v>
      </c>
      <c r="B32" s="1753" t="s">
        <v>455</v>
      </c>
      <c r="C32" t="s">
        <v>2863</v>
      </c>
    </row>
    <row r="33" spans="1:3">
      <c r="A33" s="1753" t="s">
        <v>2797</v>
      </c>
      <c r="B33" s="1753" t="s">
        <v>1001</v>
      </c>
      <c r="C33" t="s">
        <v>2863</v>
      </c>
    </row>
    <row r="34" spans="1:3">
      <c r="A34" s="1753" t="s">
        <v>2798</v>
      </c>
      <c r="B34" s="1753" t="s">
        <v>1032</v>
      </c>
      <c r="C34" t="s">
        <v>2863</v>
      </c>
    </row>
    <row r="35" spans="1:3">
      <c r="A35" s="1753" t="s">
        <v>2799</v>
      </c>
      <c r="B35" s="1753" t="s">
        <v>1076</v>
      </c>
      <c r="C35" t="s">
        <v>2863</v>
      </c>
    </row>
    <row r="36" spans="1:3">
      <c r="A36" s="1753" t="s">
        <v>2800</v>
      </c>
      <c r="B36" s="1753" t="s">
        <v>1094</v>
      </c>
      <c r="C36" t="s">
        <v>2863</v>
      </c>
    </row>
    <row r="37" spans="1:3">
      <c r="A37" s="1753" t="s">
        <v>2801</v>
      </c>
      <c r="B37" s="1753" t="s">
        <v>1078</v>
      </c>
      <c r="C37" t="s">
        <v>2864</v>
      </c>
    </row>
    <row r="38" spans="1:3">
      <c r="A38" s="1753" t="s">
        <v>2802</v>
      </c>
      <c r="B38" s="1753" t="s">
        <v>1225</v>
      </c>
      <c r="C38" t="s">
        <v>2864</v>
      </c>
    </row>
    <row r="39" spans="1:3">
      <c r="A39" s="1753" t="s">
        <v>2803</v>
      </c>
      <c r="B39" s="1753" t="s">
        <v>1277</v>
      </c>
      <c r="C39" t="s">
        <v>2864</v>
      </c>
    </row>
    <row r="40" spans="1:3">
      <c r="A40" s="1753" t="s">
        <v>2804</v>
      </c>
      <c r="B40" s="1753" t="s">
        <v>1413</v>
      </c>
      <c r="C40" t="s">
        <v>2865</v>
      </c>
    </row>
    <row r="41" spans="1:3">
      <c r="A41" s="1753" t="s">
        <v>2805</v>
      </c>
      <c r="B41" s="1753" t="s">
        <v>1461</v>
      </c>
      <c r="C41" t="s">
        <v>2865</v>
      </c>
    </row>
    <row r="42" spans="1:3">
      <c r="A42" s="1753" t="s">
        <v>2806</v>
      </c>
      <c r="B42" s="1753" t="s">
        <v>1483</v>
      </c>
      <c r="C42" t="s">
        <v>2865</v>
      </c>
    </row>
    <row r="43" spans="1:3">
      <c r="A43" s="1753" t="s">
        <v>2807</v>
      </c>
      <c r="B43" s="1753" t="s">
        <v>1277</v>
      </c>
      <c r="C43" t="s">
        <v>2865</v>
      </c>
    </row>
    <row r="44" spans="1:3">
      <c r="A44" s="1753" t="s">
        <v>2808</v>
      </c>
      <c r="B44" s="1753" t="s">
        <v>1571</v>
      </c>
      <c r="C44" t="s">
        <v>2865</v>
      </c>
    </row>
    <row r="45" spans="1:3">
      <c r="A45" s="1753" t="s">
        <v>2809</v>
      </c>
      <c r="B45" s="1753" t="s">
        <v>1592</v>
      </c>
      <c r="C45" t="s">
        <v>2866</v>
      </c>
    </row>
    <row r="46" spans="1:3">
      <c r="A46" s="1753" t="s">
        <v>2810</v>
      </c>
      <c r="B46" s="1753" t="s">
        <v>1618</v>
      </c>
      <c r="C46" t="s">
        <v>2866</v>
      </c>
    </row>
    <row r="47" spans="1:3">
      <c r="A47" s="1753" t="s">
        <v>2811</v>
      </c>
      <c r="B47" s="1753" t="s">
        <v>1626</v>
      </c>
      <c r="C47" t="s">
        <v>2866</v>
      </c>
    </row>
    <row r="48" spans="1:3">
      <c r="A48" s="1753" t="s">
        <v>2812</v>
      </c>
      <c r="B48" s="1753" t="s">
        <v>1629</v>
      </c>
      <c r="C48" t="s">
        <v>2866</v>
      </c>
    </row>
    <row r="49" spans="1:3">
      <c r="A49" s="1753" t="s">
        <v>2813</v>
      </c>
      <c r="B49" s="1753" t="s">
        <v>1632</v>
      </c>
      <c r="C49" t="s">
        <v>2866</v>
      </c>
    </row>
    <row r="50" spans="1:3">
      <c r="A50" s="1753" t="s">
        <v>2814</v>
      </c>
      <c r="B50" s="1753" t="s">
        <v>1645</v>
      </c>
      <c r="C50" t="s">
        <v>379</v>
      </c>
    </row>
    <row r="51" spans="1:3">
      <c r="A51" s="1753" t="s">
        <v>2815</v>
      </c>
      <c r="B51" s="1753" t="s">
        <v>1669</v>
      </c>
      <c r="C51" t="s">
        <v>379</v>
      </c>
    </row>
    <row r="52" spans="1:3">
      <c r="A52" s="1753" t="s">
        <v>2816</v>
      </c>
      <c r="B52" s="1753" t="s">
        <v>1277</v>
      </c>
      <c r="C52" t="s">
        <v>379</v>
      </c>
    </row>
    <row r="53" spans="1:3">
      <c r="A53" s="1753" t="s">
        <v>2817</v>
      </c>
      <c r="B53" s="1753" t="s">
        <v>1727</v>
      </c>
      <c r="C53" t="s">
        <v>379</v>
      </c>
    </row>
    <row r="54" spans="1:3">
      <c r="A54" s="1753" t="s">
        <v>2818</v>
      </c>
      <c r="B54" s="1753" t="s">
        <v>1796</v>
      </c>
      <c r="C54" t="s">
        <v>379</v>
      </c>
    </row>
    <row r="55" spans="1:3">
      <c r="A55" s="1753" t="s">
        <v>2819</v>
      </c>
      <c r="B55" s="1753" t="s">
        <v>1725</v>
      </c>
      <c r="C55" t="s">
        <v>379</v>
      </c>
    </row>
    <row r="56" spans="1:3">
      <c r="A56" s="1753" t="s">
        <v>2820</v>
      </c>
      <c r="B56" s="1753" t="s">
        <v>1876</v>
      </c>
      <c r="C56" t="s">
        <v>379</v>
      </c>
    </row>
    <row r="57" spans="1:3">
      <c r="A57" s="1753" t="s">
        <v>2821</v>
      </c>
      <c r="B57" s="1753" t="s">
        <v>1905</v>
      </c>
      <c r="C57" t="s">
        <v>379</v>
      </c>
    </row>
    <row r="58" spans="1:3">
      <c r="A58" s="1753" t="s">
        <v>2822</v>
      </c>
      <c r="B58" s="1753" t="s">
        <v>1933</v>
      </c>
      <c r="C58" t="s">
        <v>379</v>
      </c>
    </row>
    <row r="59" spans="1:3">
      <c r="A59" s="1753" t="s">
        <v>2823</v>
      </c>
      <c r="B59" s="1753" t="s">
        <v>1724</v>
      </c>
      <c r="C59" t="s">
        <v>379</v>
      </c>
    </row>
    <row r="60" spans="1:3">
      <c r="A60" s="1753" t="s">
        <v>2824</v>
      </c>
      <c r="B60" s="1753" t="s">
        <v>1971</v>
      </c>
      <c r="C60" t="s">
        <v>379</v>
      </c>
    </row>
    <row r="61" spans="1:3">
      <c r="A61" s="1753" t="s">
        <v>2825</v>
      </c>
      <c r="B61" s="1753" t="s">
        <v>2014</v>
      </c>
      <c r="C61" t="s">
        <v>379</v>
      </c>
    </row>
    <row r="62" spans="1:3">
      <c r="A62" s="1753" t="s">
        <v>2826</v>
      </c>
      <c r="B62" s="1753" t="s">
        <v>2033</v>
      </c>
      <c r="C62" t="s">
        <v>379</v>
      </c>
    </row>
    <row r="63" spans="1:3">
      <c r="A63" s="1753" t="s">
        <v>2827</v>
      </c>
      <c r="B63" s="1753" t="s">
        <v>2044</v>
      </c>
      <c r="C63" t="s">
        <v>379</v>
      </c>
    </row>
    <row r="64" spans="1:3">
      <c r="A64" s="1753" t="s">
        <v>2828</v>
      </c>
      <c r="B64" s="1753" t="s">
        <v>2050</v>
      </c>
      <c r="C64" t="s">
        <v>379</v>
      </c>
    </row>
    <row r="65" spans="1:3">
      <c r="A65" s="1753" t="s">
        <v>2829</v>
      </c>
      <c r="B65" s="1753" t="s">
        <v>2062</v>
      </c>
      <c r="C65" t="s">
        <v>379</v>
      </c>
    </row>
    <row r="66" spans="1:3">
      <c r="A66" s="1753" t="s">
        <v>2830</v>
      </c>
      <c r="B66" s="1753" t="s">
        <v>2069</v>
      </c>
      <c r="C66" t="s">
        <v>379</v>
      </c>
    </row>
    <row r="67" spans="1:3">
      <c r="A67" s="1753" t="s">
        <v>2831</v>
      </c>
      <c r="B67" s="1753" t="s">
        <v>2090</v>
      </c>
      <c r="C67" t="s">
        <v>379</v>
      </c>
    </row>
    <row r="68" spans="1:3">
      <c r="A68" s="1753" t="s">
        <v>2832</v>
      </c>
      <c r="B68" s="1753" t="s">
        <v>2098</v>
      </c>
      <c r="C68" t="s">
        <v>379</v>
      </c>
    </row>
    <row r="69" spans="1:3">
      <c r="A69" s="1753" t="s">
        <v>2833</v>
      </c>
      <c r="B69" s="1753" t="s">
        <v>2109</v>
      </c>
      <c r="C69" t="s">
        <v>379</v>
      </c>
    </row>
    <row r="70" spans="1:3">
      <c r="A70" s="1753" t="s">
        <v>2834</v>
      </c>
      <c r="B70" s="1753" t="s">
        <v>2177</v>
      </c>
      <c r="C70" t="s">
        <v>2867</v>
      </c>
    </row>
    <row r="71" spans="1:3">
      <c r="A71" s="1753" t="s">
        <v>2835</v>
      </c>
      <c r="B71" s="1753" t="s">
        <v>2222</v>
      </c>
      <c r="C71" t="s">
        <v>2867</v>
      </c>
    </row>
    <row r="72" spans="1:3">
      <c r="A72" s="1753" t="s">
        <v>2836</v>
      </c>
      <c r="B72" s="1753" t="s">
        <v>2243</v>
      </c>
      <c r="C72" t="s">
        <v>2867</v>
      </c>
    </row>
    <row r="73" spans="1:3">
      <c r="A73" s="1753" t="s">
        <v>2837</v>
      </c>
      <c r="B73" s="1753" t="s">
        <v>118</v>
      </c>
      <c r="C73" t="s">
        <v>2868</v>
      </c>
    </row>
    <row r="74" spans="1:3">
      <c r="A74" s="1753" t="s">
        <v>2838</v>
      </c>
      <c r="B74" s="1753" t="s">
        <v>2311</v>
      </c>
      <c r="C74" t="s">
        <v>2868</v>
      </c>
    </row>
    <row r="75" spans="1:3">
      <c r="A75" s="1753" t="s">
        <v>2839</v>
      </c>
      <c r="B75" s="1753" t="s">
        <v>2421</v>
      </c>
      <c r="C75" t="s">
        <v>2868</v>
      </c>
    </row>
    <row r="76" spans="1:3">
      <c r="A76" s="1753" t="s">
        <v>2840</v>
      </c>
      <c r="B76" s="1753" t="s">
        <v>1277</v>
      </c>
      <c r="C76" t="s">
        <v>2868</v>
      </c>
    </row>
    <row r="77" spans="1:3">
      <c r="A77" s="1753" t="s">
        <v>2841</v>
      </c>
      <c r="B77" s="1753" t="s">
        <v>2472</v>
      </c>
      <c r="C77" t="s">
        <v>2868</v>
      </c>
    </row>
    <row r="78" spans="1:3">
      <c r="A78" s="1753" t="s">
        <v>2842</v>
      </c>
      <c r="B78" s="1753" t="s">
        <v>2530</v>
      </c>
      <c r="C78" t="s">
        <v>2868</v>
      </c>
    </row>
    <row r="79" spans="1:3">
      <c r="A79" s="1753" t="s">
        <v>2843</v>
      </c>
      <c r="B79" s="1753" t="s">
        <v>2542</v>
      </c>
      <c r="C79" t="s">
        <v>2868</v>
      </c>
    </row>
    <row r="80" spans="1:3">
      <c r="A80" s="1753" t="s">
        <v>2844</v>
      </c>
      <c r="B80" s="1753" t="s">
        <v>2546</v>
      </c>
      <c r="C80" t="s">
        <v>2868</v>
      </c>
    </row>
    <row r="81" spans="1:3">
      <c r="A81" s="1753" t="s">
        <v>2845</v>
      </c>
      <c r="B81" s="1753" t="s">
        <v>288</v>
      </c>
      <c r="C81" t="s">
        <v>2868</v>
      </c>
    </row>
    <row r="82" spans="1:3">
      <c r="A82" s="1753" t="s">
        <v>2846</v>
      </c>
      <c r="B82" s="1753" t="s">
        <v>1571</v>
      </c>
      <c r="C82" t="s">
        <v>2868</v>
      </c>
    </row>
    <row r="83" spans="1:3">
      <c r="A83" s="1753" t="s">
        <v>2847</v>
      </c>
      <c r="B83" s="1753" t="s">
        <v>2621</v>
      </c>
      <c r="C83" t="s">
        <v>2868</v>
      </c>
    </row>
    <row r="84" spans="1:3">
      <c r="A84" s="1753" t="s">
        <v>2848</v>
      </c>
      <c r="B84" s="1753" t="s">
        <v>2637</v>
      </c>
      <c r="C84" t="s">
        <v>2868</v>
      </c>
    </row>
    <row r="85" spans="1:3">
      <c r="A85" s="1753" t="s">
        <v>2849</v>
      </c>
      <c r="B85" s="1753" t="s">
        <v>2650</v>
      </c>
      <c r="C85" t="s">
        <v>2868</v>
      </c>
    </row>
    <row r="86" spans="1:3">
      <c r="A86" s="1753" t="s">
        <v>2850</v>
      </c>
      <c r="B86" s="1753" t="s">
        <v>2676</v>
      </c>
      <c r="C86" t="s">
        <v>2678</v>
      </c>
    </row>
    <row r="87" spans="1:3">
      <c r="A87" s="1753" t="s">
        <v>2851</v>
      </c>
      <c r="B87" s="1753" t="s">
        <v>2763</v>
      </c>
      <c r="C87" t="s">
        <v>2765</v>
      </c>
    </row>
  </sheetData>
  <hyperlinks>
    <hyperlink ref="A2" location="'10-49'!C9" display="10-49"/>
    <hyperlink ref="A3" location="'14-52'!C9" display="14-52"/>
    <hyperlink ref="A4" location="'16-55'!C9" display="16-55"/>
    <hyperlink ref="A5" location="'22-41'!C9" display="22-41"/>
    <hyperlink ref="A6" location="'22-55'!C9" display="22-55"/>
    <hyperlink ref="A7" location="'22-75'!C9" display="22-75"/>
    <hyperlink ref="A8" location="'22-76'!C9" display="22-76"/>
    <hyperlink ref="A9" location="'26-16'!C9" display="26-16"/>
    <hyperlink ref="A10" location="'26-16-7020'!C9" display="26-16-7020"/>
    <hyperlink ref="A11" location="'26-16-7025'!C9" display="26-16-7025"/>
    <hyperlink ref="A12" location="'26-16-7030'!C9" display="26-16-7030"/>
    <hyperlink ref="A13" location="'26-17'!C9" display="26-17"/>
    <hyperlink ref="A14" location="'34-31'!C9" display="34-31"/>
    <hyperlink ref="A15" location="'34-32'!C9" display="34-32"/>
    <hyperlink ref="A16" location="'34-33'!C9" display="34-33"/>
    <hyperlink ref="A17" location="'34-34'!C9" display="34-34"/>
    <hyperlink ref="A18" location="'34-35'!C9" display="34-35"/>
    <hyperlink ref="A19" location="'42-42'!C9" display="42-42"/>
    <hyperlink ref="A20" location="'42-43'!C9" display="42-43"/>
    <hyperlink ref="A21" location="'42-44'!C9" display="42-44"/>
    <hyperlink ref="A22" location="'42-45'!C9" display="42-45"/>
    <hyperlink ref="A23" location="'42-46'!C9" display="42-46"/>
    <hyperlink ref="A24" location="'42-47'!C9" display="42-47"/>
    <hyperlink ref="A25" location="'46-21'!C9" display="46-21"/>
    <hyperlink ref="A26" location="'46-22'!C9" display="46-22"/>
    <hyperlink ref="A27" location="'54-23'!C9" display="54-23"/>
    <hyperlink ref="A28" location="'54-23-7700'!C9" display="54-23-7700"/>
    <hyperlink ref="A29" location="'54-24-7540'!C9" display="54-24-7540"/>
    <hyperlink ref="A30" location="'54-26'!C9" display="54-26"/>
    <hyperlink ref="A31" location="'54-27-7545'!C9" display="54-27-7545"/>
    <hyperlink ref="A32" location="'54-32'!C9" display="54-32"/>
    <hyperlink ref="A33" location="'54-32-7601'!C9" display="54-32-7601"/>
    <hyperlink ref="A34" location="'54-33-7560'!C9" display="54-33-7560"/>
    <hyperlink ref="A35" location="'54-53-7550'!C9" display="54-53-7550"/>
    <hyperlink ref="A36" location="'54-55-7580'!C9" display="54-55-7580"/>
    <hyperlink ref="A37" location="'62-53'!C9" display="62-53"/>
    <hyperlink ref="A38" location="'62-54'!C9" display="62-54"/>
    <hyperlink ref="A39" location="'62-74'!C9" display="62-74"/>
    <hyperlink ref="A40" location="'66-12'!C9" display="66-12"/>
    <hyperlink ref="A41" location="'66-13'!C9" display="66-13"/>
    <hyperlink ref="A42" location="'66-18'!C9" display="66-18"/>
    <hyperlink ref="A43" location="'66-74'!C9" display="66-74"/>
    <hyperlink ref="A44" location="'66-82'!C9" display="66-82"/>
    <hyperlink ref="A45" location="'67-14'!C9" display="67-14"/>
    <hyperlink ref="A46" location="'67-83-3610'!C9" display="67-83-3610"/>
    <hyperlink ref="A47" location="'67-83-3630'!C9" display="67-83-3630"/>
    <hyperlink ref="A48" location="'67-83-3640'!C9" display="67-83-3640"/>
    <hyperlink ref="A49" location="'67-83-3650'!C9" display="67-83-3650"/>
    <hyperlink ref="A50" location="'74-37'!C9" display="74-37"/>
    <hyperlink ref="A51" location="'74-37-2541'!C9" display="74-37-2541"/>
    <hyperlink ref="A52" location="'74-74'!C9" display="74-74"/>
    <hyperlink ref="A53" location="'74-36'!C9" display="74-36"/>
    <hyperlink ref="A54" location="'74-36-2405'!C9" display="74-36-2405"/>
    <hyperlink ref="A55" location="'74-36-2410'!C9" display="74-36-2410"/>
    <hyperlink ref="A56" location="'74-36-2415'!C9" display="74-36-2415"/>
    <hyperlink ref="A57" location="'74-36-2416'!C9" display="74-36-2416"/>
    <hyperlink ref="A58" location="'74-36-2417'!C9" display="74-36-2417"/>
    <hyperlink ref="A59" location="'74-36-2430'!C9" display="74-36-2430"/>
    <hyperlink ref="A60" location="'74-36-2440'!C9" display="74-36-2440"/>
    <hyperlink ref="A61" location="'74-36-2445'!C9" display="74-36-2445"/>
    <hyperlink ref="A62" location="'74-36-2450'!C9" display="74-36-2450"/>
    <hyperlink ref="A63" location="'74-36-2455'!C9" display="74-36-2455"/>
    <hyperlink ref="A64" location="'74-36-2460'!C9" display="74-36-2460"/>
    <hyperlink ref="A65" location="'74-36-2465'!C9" display="74-36-2465"/>
    <hyperlink ref="A66" location="'74-36-2470'!C9" display="74-36-2470"/>
    <hyperlink ref="A67" location="'74-36-2475'!C9" display="74-36-2475"/>
    <hyperlink ref="A68" location="'74-36-2480'!C9" display="74-36-2480"/>
    <hyperlink ref="A69" location="'74-36-2485'!C9" display="74-36-2485"/>
    <hyperlink ref="A70" location="'78-11'!C9" display="78-11"/>
    <hyperlink ref="A71" location="'78-61'!C9" display="78-61"/>
    <hyperlink ref="A72" location="'78-62'!C9" display="78-62"/>
    <hyperlink ref="A73" location="'82-52'!C9" display="82-52"/>
    <hyperlink ref="A74" location="'82-72'!C9" display="82-72"/>
    <hyperlink ref="A75" location="'82-73'!C9" display="82-73"/>
    <hyperlink ref="A76" location="'82-74'!C9" display="82-74"/>
    <hyperlink ref="A77" location="'82-74-2026'!C9" display="82-74-2026"/>
    <hyperlink ref="A78" location="'82-74-2034'!C9" display="82-74-2034"/>
    <hyperlink ref="A79" location="'82-74-2052'!C9" display="82-74-2052"/>
    <hyperlink ref="A80" location="'82-74-2057'!C9" display="82-74-2057"/>
    <hyperlink ref="A81" location="'82-75'!C9" display="82-75"/>
    <hyperlink ref="A82" location="'82-82'!C9" display="82-82"/>
    <hyperlink ref="A83" location="'82-82-2096'!C9" display="82-82-2096"/>
    <hyperlink ref="A84" location="'82-82-2097'!C9" display="82-82-2097"/>
    <hyperlink ref="A85" location="'82-82-2098'!C9" display="82-82-2098"/>
    <hyperlink ref="A86" location="'94-74-9410'!C9" display="94-74-9410"/>
    <hyperlink ref="A87" location="'98-15'!C9" display="98-15"/>
    <hyperlink ref="B2" location="'10-49'!C9" display="Agricultural Resources, Planning, and Regulation"/>
    <hyperlink ref="B3" location="'14-52'!C9" display="Economic Regulation"/>
    <hyperlink ref="B4" location="'16-55'!C9" display="Social Services Programs"/>
    <hyperlink ref="B5" location="'22-41'!C9" display="Community Development Management"/>
    <hyperlink ref="B6" location="'22-55'!C9" display="Social Services Programs"/>
    <hyperlink ref="B7" location="'22-75'!C9" display="State Subsidies and Financial Aid"/>
    <hyperlink ref="B8" location="'22-76'!C9" display="Management and Administration"/>
    <hyperlink ref="B9" location="'26-16'!C9" display="Detention and Rehabilitation"/>
    <hyperlink ref="B10" location="'26-16-7020'!C9" display="Bureau of State Use Industries"/>
    <hyperlink ref="B11" location="'26-16-7025'!C9" display="System-Wide Program Support"/>
    <hyperlink ref="B12" location="'26-16-7030'!C9" display="Bureau of State Farm Operations"/>
    <hyperlink ref="B13" location="'26-17'!C9" display="Parole"/>
    <hyperlink ref="B14" location="'34-31'!C9" display="Direct Educational Services and Assistance"/>
    <hyperlink ref="B15" location="'34-32'!C9" display="Operation and Support of Educational Institutions"/>
    <hyperlink ref="B16" location="'34-33'!C9" display="Supplemental Education and Training Programs"/>
    <hyperlink ref="B17" location="'34-34'!C9" display="Educational Support Services"/>
    <hyperlink ref="B18" location="'34-35'!C9" display="Education Administration and Management"/>
    <hyperlink ref="B19" location="'42-42'!C9" display="Natural Resource Management"/>
    <hyperlink ref="B20" location="'42-43'!C9" display="Science and Technical Programs"/>
    <hyperlink ref="B21" location="'42-44'!C9" display="Site Remediation and Waste Management"/>
    <hyperlink ref="B22" location="'42-45'!C9" display="Environmental Regulation"/>
    <hyperlink ref="B23" location="'42-46'!C9" display="Environmental Planning and Administration"/>
    <hyperlink ref="B24" location="'42-47'!C9" display="Compliance and Enforcement"/>
    <hyperlink ref="B25" location="'46-21'!C9" display="Health Services"/>
    <hyperlink ref="B26" location="'46-22'!C9" display="Health Planning and Evaluation"/>
    <hyperlink ref="B27" location="'54-23'!C9" display="Mental Health Services"/>
    <hyperlink ref="B28" location="'54-23-7700'!C9" display="Division of Mental Health Services"/>
    <hyperlink ref="B29" location="'54-24-7540'!C9" display="Division of Medical Assistance and Health Services"/>
    <hyperlink ref="B30" location="'54-26'!C9" display="Aging Services"/>
    <hyperlink ref="B31" location="'54-27-7545'!C9" display="Division of Disability Services"/>
    <hyperlink ref="B32" location="'54-32'!C9" display="Operation and Support of Educational Institutions"/>
    <hyperlink ref="B33" location="'54-32-7601'!C9" display="Community Programs"/>
    <hyperlink ref="B34" location="'54-33-7560'!C9" display="Commission for the Blind and Visually Impaired"/>
    <hyperlink ref="B35" location="'54-53-7550'!C9" display="Division of Family Development"/>
    <hyperlink ref="B36" location="'54-55-7580'!C9" display="Division of the Deaf and Hard of Hearing"/>
    <hyperlink ref="B37" location="'62-53'!C9" display="Economic Assistance and Security"/>
    <hyperlink ref="B38" location="'62-54'!C9" display="Manpower and Employment Services"/>
    <hyperlink ref="B39" location="'62-74'!C9" display="General Government Services"/>
    <hyperlink ref="B40" location="'66-12'!C9" display="Law Enforcement"/>
    <hyperlink ref="B41" location="'66-13'!C9" display="Special Law Enforcement Activities"/>
    <hyperlink ref="B42" location="'66-18'!C9" display="Juvenile Services"/>
    <hyperlink ref="B43" location="'66-74'!C9" display="General Government Services"/>
    <hyperlink ref="B44" location="'66-82'!C9" display="Protection of Citizens' Rights"/>
    <hyperlink ref="B45" location="'67-14'!C9" display="Military Services"/>
    <hyperlink ref="B46" location="'67-83-3610'!C9" display="Veterans' Program Support"/>
    <hyperlink ref="B47" location="'67-83-3630'!C9" display="Menlo Park Veterans' Memorial Home"/>
    <hyperlink ref="B48" location="'67-83-3640'!C9" display="Paramus Veterans' Memorial Home"/>
    <hyperlink ref="B49" location="'67-83-3650'!C9" display="Vineland Veterans' Memorial Home"/>
    <hyperlink ref="B50" location="'74-37'!C9" display="Cultural and Intellectual Development Services"/>
    <hyperlink ref="B51" location="'74-37-2541'!C9" display="Division of State Library"/>
    <hyperlink ref="B52" location="'74-74'!C9" display="General Government Services"/>
    <hyperlink ref="B53" location="'74-36'!C9" display="Higher Educational Services"/>
    <hyperlink ref="B54" location="'74-36-2405'!C9" display="Higher Education Student Assistance Authority"/>
    <hyperlink ref="B55" location="'74-36-2410'!C9" display="Rutgers, The State University"/>
    <hyperlink ref="B56" location="'74-36-2415'!C9" display="Agricultural Experiment Station"/>
    <hyperlink ref="B57" location="'74-36-2416'!C9" display="Rutgers University - Camden"/>
    <hyperlink ref="B58" location="'74-36-2417'!C9" display="Rutgers University - Newark"/>
    <hyperlink ref="B59" location="'74-36-2430'!C9" display="New Jersey Institute of Technology"/>
    <hyperlink ref="B60" location="'74-36-2440'!C9" display="Thomas A. Edison State College"/>
    <hyperlink ref="B61" location="'74-36-2445'!C9" display="Rowan University"/>
    <hyperlink ref="B62" location="'74-36-2450'!C9" display="New Jersey City University"/>
    <hyperlink ref="B63" location="'74-36-2455'!C9" display="Kean University"/>
    <hyperlink ref="B64" location="'74-36-2460'!C9" display="William Paterson University of New Jersey"/>
    <hyperlink ref="B65" location="'74-36-2465'!C9" display="Montclair State University"/>
    <hyperlink ref="B66" location="'74-36-2470'!C9" display="The College of New Jersey"/>
    <hyperlink ref="B67" location="'74-36-2475'!C9" display="Ramapo College of New Jersey"/>
    <hyperlink ref="B68" location="'74-36-2480'!C9" display="Stockton University"/>
    <hyperlink ref="B69" location="'74-36-2485'!C9" display="University Hospital"/>
    <hyperlink ref="B70" location="'78-11'!C9" display="Vehicular Safety"/>
    <hyperlink ref="B71" location="'78-61'!C9" display="State and Local Highway Facilities"/>
    <hyperlink ref="B72" location="'78-62'!C9" display="Public Transportation"/>
    <hyperlink ref="B73" location="'82-52'!C9" display="Economic Regulation"/>
    <hyperlink ref="B74" location="'82-72'!C9" display="Governmental Review and Oversight"/>
    <hyperlink ref="B75" location="'82-73'!C9" display="Financial Administration"/>
    <hyperlink ref="B76" location="'82-74'!C9" display="General Government Services"/>
    <hyperlink ref="B77" location="'82-74-2026'!C9" display="Office of Administrative Law"/>
    <hyperlink ref="B78" location="'82-74-2034'!C9" display="Office of Information Technology"/>
    <hyperlink ref="B79" location="'82-74-2052'!C9" display="State Central Motor Pool"/>
    <hyperlink ref="B80" location="'82-74-2057'!C9" display="Distribution Center"/>
    <hyperlink ref="B81" location="'82-75'!C9" display="State Subsidies and Financial Aid"/>
    <hyperlink ref="B82" location="'82-82'!C9" display="Protection of Citizens' Rights"/>
    <hyperlink ref="B83" location="'82-82-2096'!C9" display="Corrections Ombudsperson"/>
    <hyperlink ref="B84" location="'82-82-2097'!C9" display="Division of Elder Advocacy"/>
    <hyperlink ref="B85" location="'82-82-2098'!C9" display="Division of Rate Counsel"/>
    <hyperlink ref="B86" location="'94-74-9410'!C9" display="Employee Benefits"/>
    <hyperlink ref="B87" location="'98-15'!C9" display="Judicial Services"/>
  </hyperlinks>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72"/>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8" sqref="A18"/>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350</v>
      </c>
      <c r="C2" s="63" t="s">
        <v>349</v>
      </c>
      <c r="D2" s="58"/>
      <c r="E2" s="62"/>
      <c r="F2" s="60"/>
      <c r="G2" s="62"/>
      <c r="H2" s="58"/>
      <c r="I2" s="62"/>
      <c r="J2" s="58"/>
    </row>
    <row r="3" spans="1:10" s="53" customFormat="1" ht="15.75">
      <c r="A3" s="57" t="s">
        <v>49</v>
      </c>
      <c r="B3" s="61" t="s">
        <v>339</v>
      </c>
      <c r="C3" s="61" t="s">
        <v>338</v>
      </c>
      <c r="D3" s="58"/>
      <c r="E3" s="59"/>
      <c r="F3" s="60"/>
      <c r="G3" s="59"/>
      <c r="H3" s="58"/>
      <c r="I3" s="59"/>
      <c r="J3" s="58"/>
    </row>
    <row r="4" spans="1:10" s="53" customFormat="1" ht="15.75">
      <c r="A4" s="57" t="s">
        <v>46</v>
      </c>
      <c r="B4" s="61" t="s">
        <v>198</v>
      </c>
      <c r="C4" s="61" t="s">
        <v>337</v>
      </c>
      <c r="D4" s="58"/>
      <c r="E4" s="59"/>
      <c r="F4" s="60"/>
      <c r="G4" s="59"/>
      <c r="H4" s="58"/>
      <c r="I4" s="59"/>
      <c r="J4" s="58"/>
    </row>
    <row r="5" spans="1:10" s="53" customFormat="1" ht="15.75">
      <c r="A5" s="57" t="s">
        <v>43</v>
      </c>
      <c r="B5" s="56" t="s">
        <v>348</v>
      </c>
      <c r="C5" s="56" t="s">
        <v>347</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346</v>
      </c>
      <c r="B10" s="32"/>
      <c r="C10" s="38"/>
    </row>
    <row r="11" spans="1:10" s="20" customFormat="1">
      <c r="A11" s="27" t="s">
        <v>345</v>
      </c>
      <c r="B11" s="23"/>
      <c r="C11" s="202">
        <v>1050</v>
      </c>
      <c r="E11" s="202">
        <v>1050</v>
      </c>
      <c r="F11" s="321"/>
      <c r="G11" s="202">
        <v>1050</v>
      </c>
      <c r="H11" s="321"/>
      <c r="I11" s="202">
        <v>1050</v>
      </c>
      <c r="J11" s="321"/>
    </row>
    <row r="12" spans="1:10" s="20" customFormat="1">
      <c r="A12" s="27" t="s">
        <v>344</v>
      </c>
      <c r="B12" s="23"/>
      <c r="C12" s="202">
        <v>2500</v>
      </c>
      <c r="D12" s="37"/>
      <c r="E12" s="202">
        <v>2500</v>
      </c>
      <c r="F12" s="321"/>
      <c r="G12" s="202">
        <v>2500</v>
      </c>
      <c r="H12" s="321"/>
      <c r="I12" s="202">
        <v>2500</v>
      </c>
      <c r="J12" s="321"/>
    </row>
    <row r="13" spans="1:10" s="20" customFormat="1">
      <c r="A13" s="27" t="s">
        <v>343</v>
      </c>
      <c r="B13" s="23"/>
      <c r="C13" s="197"/>
      <c r="E13" s="321"/>
      <c r="F13" s="321"/>
      <c r="G13" s="321"/>
      <c r="H13" s="321"/>
      <c r="I13" s="321"/>
      <c r="J13" s="321"/>
    </row>
    <row r="14" spans="1:10" s="20" customFormat="1">
      <c r="A14" s="24" t="s">
        <v>342</v>
      </c>
      <c r="B14" s="23"/>
      <c r="C14" s="202">
        <v>34</v>
      </c>
      <c r="D14" s="37"/>
      <c r="E14" s="202">
        <v>34</v>
      </c>
      <c r="F14" s="321"/>
      <c r="G14" s="202">
        <v>34</v>
      </c>
      <c r="H14" s="321"/>
      <c r="I14" s="202">
        <v>34</v>
      </c>
      <c r="J14" s="321"/>
    </row>
    <row r="15" spans="1:10" s="20" customFormat="1">
      <c r="A15" s="24" t="s">
        <v>341</v>
      </c>
      <c r="B15" s="23"/>
      <c r="C15" s="202">
        <v>1985</v>
      </c>
      <c r="E15" s="202">
        <v>1985</v>
      </c>
      <c r="F15" s="321"/>
      <c r="G15" s="202">
        <v>1985</v>
      </c>
      <c r="H15" s="321"/>
      <c r="I15" s="202">
        <v>1985</v>
      </c>
      <c r="J15" s="321"/>
    </row>
    <row r="16" spans="1:10" s="20" customFormat="1">
      <c r="A16" s="27" t="s">
        <v>340</v>
      </c>
      <c r="B16" s="23"/>
      <c r="C16" s="323">
        <v>14882000</v>
      </c>
      <c r="D16" s="324"/>
      <c r="E16" s="323">
        <v>12869000</v>
      </c>
      <c r="F16" s="322"/>
      <c r="G16" s="323">
        <v>16250000</v>
      </c>
      <c r="H16" s="322"/>
      <c r="I16" s="323">
        <v>16250000</v>
      </c>
      <c r="J16" s="322"/>
    </row>
    <row r="17" spans="1:10" s="20" customFormat="1">
      <c r="A17" s="27"/>
      <c r="B17" s="23"/>
      <c r="C17" s="197"/>
      <c r="E17" s="321"/>
      <c r="F17" s="321"/>
      <c r="G17" s="321"/>
      <c r="H17" s="321"/>
      <c r="I17" s="321"/>
      <c r="J17" s="321"/>
    </row>
    <row r="18" spans="1:10" s="14" customFormat="1">
      <c r="A18" s="19"/>
      <c r="B18" s="18"/>
      <c r="C18" s="17"/>
      <c r="D18" s="15"/>
      <c r="E18" s="16"/>
      <c r="F18" s="15"/>
      <c r="G18" s="16"/>
      <c r="H18" s="15"/>
      <c r="I18" s="16"/>
      <c r="J18" s="15"/>
    </row>
    <row r="19" spans="1:10">
      <c r="A19" s="10"/>
      <c r="B19" s="9"/>
      <c r="C19" s="11"/>
      <c r="D19" s="9"/>
      <c r="E19" s="11"/>
      <c r="F19" s="9"/>
      <c r="G19" s="11"/>
      <c r="H19" s="9"/>
      <c r="I19" s="11"/>
      <c r="J19" s="9"/>
    </row>
    <row r="20" spans="1:10">
      <c r="A20" s="10"/>
      <c r="B20" s="9"/>
      <c r="C20" s="9"/>
      <c r="D20" s="9"/>
      <c r="E20" s="9"/>
      <c r="F20" s="9"/>
      <c r="G20" s="9"/>
      <c r="H20" s="9"/>
      <c r="I20" s="9"/>
      <c r="J20" s="9"/>
    </row>
    <row r="21" spans="1:10">
      <c r="A21" s="10"/>
      <c r="B21" s="9"/>
      <c r="C21" s="11"/>
      <c r="D21" s="9"/>
      <c r="E21" s="11"/>
      <c r="F21" s="9"/>
      <c r="G21" s="11"/>
      <c r="H21" s="9"/>
      <c r="I21" s="11"/>
      <c r="J21" s="9"/>
    </row>
    <row r="22" spans="1:10">
      <c r="A22" s="10"/>
      <c r="B22" s="9"/>
      <c r="C22" s="9"/>
      <c r="D22" s="9"/>
      <c r="E22" s="9"/>
      <c r="F22" s="9"/>
      <c r="G22" s="9"/>
      <c r="H22" s="9"/>
      <c r="I22" s="9"/>
      <c r="J22" s="9"/>
    </row>
    <row r="23" spans="1:10">
      <c r="A23" s="10"/>
      <c r="B23" s="9"/>
      <c r="C23" s="11"/>
      <c r="D23" s="9"/>
      <c r="E23" s="11"/>
      <c r="F23" s="9"/>
      <c r="G23" s="11"/>
      <c r="H23" s="9"/>
      <c r="I23" s="11"/>
      <c r="J23" s="9"/>
    </row>
    <row r="24" spans="1:10">
      <c r="A24" s="10"/>
      <c r="B24" s="9"/>
      <c r="C24" s="9"/>
      <c r="D24" s="9"/>
      <c r="E24" s="9"/>
      <c r="F24" s="9"/>
      <c r="G24" s="9"/>
      <c r="H24" s="9"/>
      <c r="I24" s="9"/>
      <c r="J24" s="9"/>
    </row>
    <row r="25" spans="1:10">
      <c r="A25" s="10"/>
      <c r="B25" s="9"/>
      <c r="C25" s="9"/>
      <c r="D25" s="9"/>
      <c r="E25" s="9"/>
      <c r="F25" s="9"/>
      <c r="G25" s="9"/>
      <c r="H25" s="9"/>
      <c r="I25" s="9"/>
      <c r="J25" s="9"/>
    </row>
    <row r="26" spans="1:10">
      <c r="A26" s="10"/>
      <c r="B26" s="9"/>
      <c r="C26" s="12"/>
      <c r="D26" s="9"/>
      <c r="E26" s="12"/>
      <c r="F26" s="9"/>
      <c r="G26" s="12"/>
      <c r="H26" s="9"/>
      <c r="I26" s="12"/>
      <c r="J26" s="9"/>
    </row>
    <row r="27" spans="1:10">
      <c r="B27" s="6"/>
      <c r="C27" s="320"/>
      <c r="D27" s="6"/>
      <c r="E27" s="320"/>
      <c r="F27" s="7"/>
      <c r="G27" s="319"/>
      <c r="I27" s="319"/>
    </row>
    <row r="28" spans="1:10">
      <c r="B28" s="6"/>
      <c r="C28" s="6"/>
      <c r="D28" s="6"/>
      <c r="E28" s="7"/>
      <c r="F28" s="7"/>
    </row>
    <row r="29" spans="1:10">
      <c r="B29" s="6"/>
      <c r="C29" s="6"/>
      <c r="D29" s="6"/>
      <c r="E29" s="7"/>
      <c r="F29" s="7"/>
    </row>
    <row r="30" spans="1:10">
      <c r="B30" s="6"/>
      <c r="C30" s="6"/>
      <c r="D30" s="6"/>
      <c r="E30" s="7"/>
      <c r="F30" s="7"/>
    </row>
    <row r="31" spans="1:10">
      <c r="B31" s="6"/>
      <c r="C31" s="6"/>
      <c r="D31" s="6"/>
      <c r="E31" s="7"/>
      <c r="F31" s="7"/>
    </row>
    <row r="32" spans="1:10">
      <c r="B32" s="6"/>
      <c r="C32" s="6"/>
      <c r="D32" s="6"/>
      <c r="E32" s="7"/>
      <c r="F32" s="7"/>
    </row>
    <row r="33" spans="2:6">
      <c r="B33" s="6"/>
      <c r="C33" s="6"/>
      <c r="D33" s="6"/>
      <c r="E33" s="7"/>
      <c r="F33" s="7"/>
    </row>
    <row r="34" spans="2:6">
      <c r="B34" s="6"/>
      <c r="C34" s="6"/>
      <c r="D34" s="6"/>
      <c r="E34" s="7"/>
      <c r="F34" s="7"/>
    </row>
    <row r="35" spans="2:6">
      <c r="B35" s="6"/>
      <c r="C35" s="6"/>
      <c r="D35" s="6"/>
      <c r="E35" s="7"/>
      <c r="F35" s="7"/>
    </row>
    <row r="36" spans="2:6">
      <c r="B36" s="6"/>
      <c r="C36" s="6"/>
      <c r="D36" s="6"/>
      <c r="E36" s="7"/>
      <c r="F36" s="7"/>
    </row>
    <row r="37" spans="2:6">
      <c r="B37" s="6"/>
      <c r="C37" s="6"/>
      <c r="D37" s="6"/>
      <c r="E37" s="7"/>
      <c r="F37" s="7"/>
    </row>
    <row r="38" spans="2:6">
      <c r="B38" s="6"/>
      <c r="C38" s="6"/>
      <c r="D38" s="6"/>
      <c r="E38" s="7"/>
      <c r="F38" s="7"/>
    </row>
    <row r="39" spans="2:6">
      <c r="B39" s="6"/>
      <c r="C39" s="6"/>
      <c r="D39" s="6"/>
      <c r="E39" s="7"/>
      <c r="F39" s="7"/>
    </row>
    <row r="40" spans="2:6">
      <c r="B40" s="6"/>
      <c r="C40" s="6"/>
      <c r="D40" s="6"/>
      <c r="E40" s="7"/>
      <c r="F40" s="7"/>
    </row>
    <row r="41" spans="2:6">
      <c r="B41" s="6"/>
      <c r="C41" s="6"/>
      <c r="D41" s="6"/>
      <c r="E41" s="7"/>
      <c r="F41" s="7"/>
    </row>
    <row r="42" spans="2:6">
      <c r="B42" s="6"/>
      <c r="C42" s="6"/>
      <c r="D42" s="6"/>
      <c r="E42" s="7"/>
      <c r="F42" s="7"/>
    </row>
    <row r="43" spans="2:6">
      <c r="B43" s="6"/>
      <c r="C43" s="6"/>
      <c r="D43" s="6"/>
      <c r="E43" s="7"/>
      <c r="F43" s="7"/>
    </row>
    <row r="44" spans="2:6">
      <c r="B44" s="6"/>
      <c r="C44" s="6"/>
      <c r="D44" s="6"/>
      <c r="E44" s="7"/>
      <c r="F44" s="7"/>
    </row>
    <row r="45" spans="2:6">
      <c r="B45" s="6"/>
      <c r="C45" s="6"/>
      <c r="D45" s="6"/>
      <c r="E45" s="7"/>
      <c r="F45" s="7"/>
    </row>
    <row r="46" spans="2:6">
      <c r="B46" s="6"/>
      <c r="C46" s="6"/>
      <c r="D46" s="6"/>
      <c r="E46" s="7"/>
      <c r="F46" s="7"/>
    </row>
    <row r="47" spans="2:6">
      <c r="B47" s="6"/>
      <c r="C47" s="6"/>
      <c r="D47" s="6"/>
      <c r="E47" s="7"/>
      <c r="F47" s="7"/>
    </row>
    <row r="48" spans="2:6">
      <c r="B48" s="6"/>
      <c r="C48" s="6"/>
      <c r="D48" s="6"/>
      <c r="E48" s="7"/>
      <c r="F48" s="7"/>
    </row>
    <row r="49" spans="2:9">
      <c r="B49" s="6"/>
      <c r="C49" s="320"/>
      <c r="D49" s="6"/>
      <c r="E49" s="320"/>
      <c r="F49" s="7"/>
      <c r="G49" s="319"/>
      <c r="I49" s="319"/>
    </row>
    <row r="50" spans="2:9">
      <c r="B50" s="6"/>
      <c r="C50" s="6"/>
      <c r="D50" s="6"/>
      <c r="E50" s="7"/>
      <c r="F50" s="7"/>
    </row>
    <row r="51" spans="2:9">
      <c r="B51" s="6"/>
      <c r="C51" s="6"/>
      <c r="D51" s="6"/>
      <c r="E51" s="7"/>
      <c r="F51" s="7"/>
    </row>
    <row r="52" spans="2:9">
      <c r="B52" s="6"/>
      <c r="C52" s="6"/>
      <c r="D52" s="6"/>
      <c r="E52" s="7"/>
      <c r="F52" s="7"/>
    </row>
    <row r="53" spans="2:9">
      <c r="B53" s="6"/>
      <c r="C53" s="6"/>
      <c r="D53" s="6"/>
      <c r="E53" s="7"/>
      <c r="F53" s="7"/>
    </row>
    <row r="54" spans="2:9">
      <c r="B54" s="6"/>
      <c r="C54" s="6"/>
      <c r="D54" s="6"/>
      <c r="E54" s="7"/>
      <c r="F54" s="7"/>
    </row>
    <row r="55" spans="2:9">
      <c r="B55" s="6"/>
      <c r="C55" s="6"/>
      <c r="D55" s="6"/>
      <c r="E55" s="7"/>
      <c r="F55" s="7"/>
    </row>
    <row r="56" spans="2:9">
      <c r="B56" s="6"/>
    </row>
    <row r="57" spans="2:9">
      <c r="B57" s="6"/>
    </row>
    <row r="58" spans="2:9">
      <c r="B58" s="6"/>
    </row>
    <row r="59" spans="2:9">
      <c r="B59" s="6"/>
    </row>
    <row r="60" spans="2:9">
      <c r="B60" s="6"/>
    </row>
    <row r="61" spans="2:9">
      <c r="B61" s="6"/>
    </row>
    <row r="62" spans="2:9">
      <c r="B62" s="6"/>
    </row>
    <row r="63" spans="2:9">
      <c r="B63" s="6"/>
    </row>
    <row r="64" spans="2:9">
      <c r="B64" s="6"/>
    </row>
    <row r="65" spans="2:2">
      <c r="B65" s="6"/>
    </row>
    <row r="66" spans="2:2">
      <c r="B66" s="6"/>
    </row>
    <row r="67" spans="2:2">
      <c r="B67" s="6"/>
    </row>
    <row r="68" spans="2:2">
      <c r="B68" s="6"/>
    </row>
    <row r="69" spans="2:2">
      <c r="B69" s="6"/>
    </row>
    <row r="70" spans="2:2">
      <c r="B70" s="6"/>
    </row>
    <row r="71" spans="2:2">
      <c r="B71" s="6"/>
    </row>
    <row r="72" spans="2:2">
      <c r="B72" s="6"/>
    </row>
  </sheetData>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5" sqref="A15"/>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 style="2"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339</v>
      </c>
      <c r="C3" s="61" t="s">
        <v>338</v>
      </c>
      <c r="D3" s="58"/>
      <c r="E3" s="59"/>
      <c r="F3" s="60"/>
      <c r="G3" s="59"/>
      <c r="H3" s="58"/>
      <c r="I3" s="59"/>
      <c r="J3" s="58"/>
    </row>
    <row r="4" spans="1:12" s="53" customFormat="1" ht="15.75">
      <c r="A4" s="57" t="s">
        <v>46</v>
      </c>
      <c r="B4" s="61" t="s">
        <v>198</v>
      </c>
      <c r="C4" s="61" t="s">
        <v>337</v>
      </c>
      <c r="D4" s="58"/>
      <c r="E4" s="59"/>
      <c r="F4" s="60"/>
      <c r="G4" s="59"/>
      <c r="H4" s="58"/>
      <c r="I4" s="59"/>
      <c r="J4" s="58"/>
    </row>
    <row r="5" spans="1:12" s="53" customFormat="1" ht="15.75">
      <c r="A5" s="57" t="s">
        <v>43</v>
      </c>
      <c r="B5" s="56" t="s">
        <v>356</v>
      </c>
      <c r="C5" s="56" t="s">
        <v>355</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29" customFormat="1">
      <c r="A9" s="33" t="s">
        <v>305</v>
      </c>
      <c r="B9" s="32"/>
    </row>
    <row r="10" spans="1:12" s="29" customFormat="1">
      <c r="A10" s="33" t="s">
        <v>354</v>
      </c>
      <c r="B10" s="32"/>
    </row>
    <row r="11" spans="1:12" s="20" customFormat="1">
      <c r="A11" s="27" t="s">
        <v>353</v>
      </c>
      <c r="B11" s="23"/>
      <c r="C11" s="243">
        <v>197</v>
      </c>
      <c r="E11" s="71">
        <v>185</v>
      </c>
      <c r="G11" s="71">
        <v>200</v>
      </c>
      <c r="I11" s="79">
        <v>200</v>
      </c>
      <c r="K11" s="37"/>
    </row>
    <row r="12" spans="1:12" s="20" customFormat="1">
      <c r="A12" s="27" t="s">
        <v>352</v>
      </c>
      <c r="B12" s="23"/>
      <c r="C12" s="243">
        <v>1112</v>
      </c>
      <c r="D12" s="37"/>
      <c r="E12" s="71">
        <v>1112</v>
      </c>
      <c r="G12" s="71">
        <v>1112</v>
      </c>
      <c r="I12" s="79">
        <v>1112</v>
      </c>
      <c r="K12" s="37"/>
    </row>
    <row r="13" spans="1:12" s="20" customFormat="1">
      <c r="A13" s="27" t="s">
        <v>351</v>
      </c>
      <c r="B13" s="23"/>
      <c r="C13" s="243">
        <v>2722</v>
      </c>
      <c r="E13" s="71">
        <v>2703</v>
      </c>
      <c r="G13" s="71">
        <v>2657</v>
      </c>
      <c r="I13" s="79">
        <v>2657</v>
      </c>
    </row>
    <row r="14" spans="1:12" s="20" customFormat="1">
      <c r="A14" s="27"/>
      <c r="B14" s="23"/>
    </row>
    <row r="15" spans="1:12" s="14" customFormat="1">
      <c r="A15" s="19"/>
      <c r="B15" s="18"/>
      <c r="C15" s="17"/>
      <c r="D15" s="15"/>
      <c r="E15" s="16"/>
      <c r="F15" s="15"/>
      <c r="G15" s="16"/>
      <c r="H15" s="15"/>
      <c r="I15" s="16"/>
      <c r="J15" s="15"/>
    </row>
    <row r="16" spans="1:12" ht="27.75" customHeight="1">
      <c r="A16" s="1758"/>
      <c r="B16" s="1756"/>
      <c r="C16" s="1757"/>
      <c r="D16" s="1756"/>
      <c r="E16" s="1757"/>
      <c r="F16" s="1756"/>
      <c r="G16" s="1757"/>
      <c r="H16" s="1756"/>
      <c r="I16" s="1757"/>
      <c r="J16" s="1756"/>
      <c r="K16" s="9"/>
      <c r="L16" s="9"/>
    </row>
    <row r="17" spans="1:13">
      <c r="A17" s="1759"/>
      <c r="B17" s="1756"/>
      <c r="C17" s="1757"/>
      <c r="D17" s="1756"/>
      <c r="E17" s="1757"/>
      <c r="F17" s="1756"/>
      <c r="G17" s="1757"/>
      <c r="H17" s="1756"/>
      <c r="I17" s="1757"/>
      <c r="J17" s="1756"/>
      <c r="K17" s="9"/>
      <c r="L17" s="9"/>
    </row>
    <row r="18" spans="1:13" ht="27.75" customHeight="1">
      <c r="A18" s="1755"/>
      <c r="B18" s="1756"/>
      <c r="C18" s="1757"/>
      <c r="D18" s="1756"/>
      <c r="E18" s="1757"/>
      <c r="F18" s="1756"/>
      <c r="G18" s="1757"/>
      <c r="H18" s="1756"/>
      <c r="I18" s="1757"/>
      <c r="J18" s="1756"/>
      <c r="K18" s="9"/>
      <c r="L18" s="9"/>
    </row>
    <row r="19" spans="1:13" ht="27.75" customHeight="1">
      <c r="A19" s="1755"/>
      <c r="B19" s="1756"/>
      <c r="C19" s="1757"/>
      <c r="D19" s="1756"/>
      <c r="E19" s="1757"/>
      <c r="F19" s="1756"/>
      <c r="G19" s="1757"/>
      <c r="H19" s="1756"/>
      <c r="I19" s="1757"/>
      <c r="J19" s="1756"/>
      <c r="K19" s="9"/>
      <c r="L19" s="9"/>
    </row>
    <row r="20" spans="1:13" ht="27.75" customHeight="1">
      <c r="A20" s="1755"/>
      <c r="B20" s="1756"/>
      <c r="C20" s="1757"/>
      <c r="D20" s="1756"/>
      <c r="E20" s="1757"/>
      <c r="F20" s="1756"/>
      <c r="G20" s="1757"/>
      <c r="H20" s="1756"/>
      <c r="I20" s="1757"/>
      <c r="J20" s="1756"/>
      <c r="K20" s="9"/>
      <c r="L20" s="9"/>
    </row>
    <row r="21" spans="1:13" ht="27.75" customHeight="1">
      <c r="A21" s="1755"/>
      <c r="B21" s="1756"/>
      <c r="C21" s="1757"/>
      <c r="D21" s="1756"/>
      <c r="E21" s="1757"/>
      <c r="F21" s="1756"/>
      <c r="G21" s="1757"/>
      <c r="H21" s="1756"/>
      <c r="I21" s="1757"/>
      <c r="J21" s="1756"/>
      <c r="K21" s="9"/>
      <c r="L21" s="9"/>
    </row>
    <row r="22" spans="1:13" ht="27.75" customHeight="1">
      <c r="A22" s="1755"/>
      <c r="B22" s="1756"/>
      <c r="C22" s="1757"/>
      <c r="D22" s="1756"/>
      <c r="E22" s="1757"/>
      <c r="F22" s="1756"/>
      <c r="G22" s="1757"/>
      <c r="H22" s="1756"/>
      <c r="I22" s="1757"/>
      <c r="J22" s="1756"/>
      <c r="K22" s="9"/>
      <c r="L22" s="9"/>
    </row>
    <row r="23" spans="1:13" ht="27.75" customHeight="1">
      <c r="A23" s="1755"/>
      <c r="B23" s="1756"/>
      <c r="C23" s="1757"/>
      <c r="D23" s="1756"/>
      <c r="E23" s="1757"/>
      <c r="F23" s="1756"/>
      <c r="G23" s="1757"/>
      <c r="H23" s="1756"/>
      <c r="I23" s="1757"/>
      <c r="J23" s="1756"/>
      <c r="K23" s="9"/>
      <c r="L23" s="9"/>
    </row>
    <row r="24" spans="1:13" ht="27.75" customHeight="1">
      <c r="A24" s="1755"/>
      <c r="B24" s="1756"/>
      <c r="C24" s="1757"/>
      <c r="D24" s="1756"/>
      <c r="E24" s="1757"/>
      <c r="F24" s="1756"/>
      <c r="G24" s="1757"/>
      <c r="H24" s="1756"/>
      <c r="I24" s="1757"/>
      <c r="J24" s="1756"/>
      <c r="K24" s="9"/>
      <c r="L24" s="9"/>
    </row>
    <row r="25" spans="1:13">
      <c r="A25" s="10"/>
      <c r="B25" s="9"/>
      <c r="C25" s="11"/>
      <c r="D25" s="9"/>
      <c r="E25" s="11"/>
      <c r="F25" s="9"/>
      <c r="G25" s="11"/>
      <c r="H25" s="9"/>
      <c r="I25" s="11"/>
      <c r="J25" s="9"/>
      <c r="K25" s="9"/>
      <c r="L25" s="9"/>
    </row>
    <row r="26" spans="1:13">
      <c r="A26" s="10"/>
      <c r="B26" s="9"/>
      <c r="C26" s="9"/>
      <c r="D26" s="9"/>
      <c r="E26" s="9"/>
      <c r="F26" s="9"/>
      <c r="G26" s="9"/>
      <c r="H26" s="9"/>
      <c r="I26" s="9"/>
      <c r="J26" s="9"/>
      <c r="K26" s="9"/>
      <c r="L26" s="9"/>
    </row>
    <row r="27" spans="1:13">
      <c r="A27" s="10"/>
      <c r="B27" s="9"/>
      <c r="C27" s="11"/>
      <c r="D27" s="9"/>
      <c r="E27" s="11"/>
      <c r="F27" s="9"/>
      <c r="G27" s="11"/>
      <c r="H27" s="9"/>
      <c r="I27" s="11"/>
      <c r="J27" s="9"/>
      <c r="K27" s="9"/>
      <c r="L27" s="9"/>
    </row>
    <row r="28" spans="1:13">
      <c r="A28" s="10"/>
      <c r="B28" s="9"/>
      <c r="C28" s="9"/>
      <c r="D28" s="9"/>
      <c r="E28" s="9"/>
      <c r="F28" s="9"/>
      <c r="G28" s="9"/>
      <c r="H28" s="9"/>
      <c r="I28" s="9"/>
      <c r="J28" s="9"/>
      <c r="K28" s="9"/>
      <c r="L28" s="9"/>
    </row>
    <row r="29" spans="1:13">
      <c r="A29" s="10"/>
      <c r="B29" s="9"/>
      <c r="C29" s="11"/>
      <c r="D29" s="9"/>
      <c r="E29" s="11"/>
      <c r="F29" s="9"/>
      <c r="G29" s="11"/>
      <c r="H29" s="9"/>
      <c r="I29" s="11"/>
      <c r="J29" s="9"/>
      <c r="K29" s="9"/>
      <c r="L29" s="9"/>
    </row>
    <row r="30" spans="1:13">
      <c r="A30" s="10"/>
      <c r="B30" s="9"/>
      <c r="C30" s="9"/>
      <c r="D30" s="9"/>
      <c r="E30" s="9"/>
      <c r="F30" s="9"/>
      <c r="G30" s="9"/>
      <c r="H30" s="9"/>
      <c r="I30" s="9"/>
      <c r="J30" s="9"/>
      <c r="K30" s="9"/>
      <c r="L30" s="9"/>
    </row>
    <row r="31" spans="1:13">
      <c r="A31" s="10"/>
      <c r="B31" s="9"/>
      <c r="C31" s="9"/>
      <c r="D31" s="9"/>
      <c r="E31" s="9"/>
      <c r="F31" s="9"/>
      <c r="G31" s="9"/>
      <c r="H31" s="9"/>
      <c r="I31" s="9"/>
      <c r="J31" s="9"/>
      <c r="K31" s="9"/>
      <c r="L31" s="9"/>
    </row>
    <row r="32" spans="1:13">
      <c r="A32" s="10"/>
      <c r="B32" s="9"/>
      <c r="C32" s="9"/>
      <c r="D32" s="9"/>
      <c r="E32" s="9"/>
      <c r="F32" s="9"/>
      <c r="G32" s="9"/>
      <c r="H32" s="9"/>
      <c r="I32" s="9"/>
      <c r="J32" s="9"/>
      <c r="K32" s="9"/>
      <c r="L32" s="9"/>
      <c r="M32" s="8"/>
    </row>
    <row r="33" spans="2:6">
      <c r="B33" s="6"/>
      <c r="C33" s="6"/>
      <c r="D33" s="6"/>
      <c r="E33" s="7"/>
      <c r="F33" s="7"/>
    </row>
    <row r="34" spans="2:6">
      <c r="B34" s="6"/>
      <c r="C34" s="6"/>
      <c r="D34" s="6"/>
      <c r="E34" s="7"/>
      <c r="F34" s="7"/>
    </row>
    <row r="35" spans="2:6">
      <c r="B35" s="6"/>
      <c r="C35" s="6"/>
      <c r="D35" s="6"/>
      <c r="E35" s="7"/>
      <c r="F35" s="7"/>
    </row>
    <row r="36" spans="2:6">
      <c r="B36" s="6"/>
      <c r="C36" s="6"/>
      <c r="D36" s="6"/>
      <c r="E36" s="7"/>
      <c r="F36" s="7"/>
    </row>
    <row r="37" spans="2:6">
      <c r="B37" s="6"/>
      <c r="C37" s="6"/>
      <c r="D37" s="6"/>
      <c r="E37" s="7"/>
      <c r="F37" s="7"/>
    </row>
    <row r="38" spans="2:6">
      <c r="B38" s="6"/>
      <c r="C38" s="6"/>
      <c r="D38" s="6"/>
      <c r="E38" s="7"/>
      <c r="F38" s="7"/>
    </row>
    <row r="39" spans="2:6">
      <c r="B39" s="6"/>
      <c r="C39" s="6"/>
      <c r="D39" s="6"/>
      <c r="E39" s="7"/>
      <c r="F39" s="7"/>
    </row>
    <row r="40" spans="2:6">
      <c r="B40" s="6"/>
      <c r="C40" s="6"/>
      <c r="D40" s="6"/>
      <c r="E40" s="7"/>
      <c r="F40" s="7"/>
    </row>
    <row r="41" spans="2:6">
      <c r="B41" s="6"/>
      <c r="C41" s="6"/>
      <c r="D41" s="6"/>
      <c r="E41" s="7"/>
      <c r="F41" s="7"/>
    </row>
    <row r="42" spans="2:6">
      <c r="B42" s="6"/>
      <c r="C42" s="6"/>
      <c r="D42" s="6"/>
      <c r="E42" s="7"/>
      <c r="F42" s="7"/>
    </row>
    <row r="43" spans="2:6">
      <c r="B43" s="6"/>
      <c r="C43" s="6"/>
      <c r="D43" s="6"/>
      <c r="E43" s="7"/>
      <c r="F43" s="7"/>
    </row>
    <row r="44" spans="2:6">
      <c r="B44" s="6"/>
      <c r="C44" s="6"/>
      <c r="D44" s="6"/>
      <c r="E44" s="7"/>
      <c r="F44" s="7"/>
    </row>
    <row r="45" spans="2:6">
      <c r="B45" s="6"/>
      <c r="C45" s="6"/>
      <c r="D45" s="6"/>
      <c r="E45" s="7"/>
      <c r="F45" s="7"/>
    </row>
    <row r="46" spans="2:6">
      <c r="B46" s="6"/>
      <c r="C46" s="6"/>
      <c r="D46" s="6"/>
      <c r="E46" s="7"/>
      <c r="F46" s="7"/>
    </row>
    <row r="47" spans="2:6">
      <c r="B47" s="6"/>
      <c r="C47" s="6"/>
      <c r="D47" s="6"/>
      <c r="E47" s="7"/>
      <c r="F47" s="7"/>
    </row>
    <row r="48" spans="2:6">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sheetData>
  <mergeCells count="9">
    <mergeCell ref="A21:J21"/>
    <mergeCell ref="A22:J22"/>
    <mergeCell ref="A23:J23"/>
    <mergeCell ref="A24:J24"/>
    <mergeCell ref="A16:J16"/>
    <mergeCell ref="A17:J17"/>
    <mergeCell ref="A18:J18"/>
    <mergeCell ref="A19:J19"/>
    <mergeCell ref="A20:J20"/>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7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3" sqref="A23"/>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350</v>
      </c>
      <c r="C2" s="63" t="s">
        <v>349</v>
      </c>
      <c r="D2" s="58"/>
      <c r="E2" s="62"/>
      <c r="F2" s="60"/>
      <c r="G2" s="62"/>
      <c r="H2" s="58"/>
      <c r="I2" s="62"/>
      <c r="J2" s="58"/>
    </row>
    <row r="3" spans="1:10" s="53" customFormat="1" ht="15.75">
      <c r="A3" s="57" t="s">
        <v>49</v>
      </c>
      <c r="B3" s="61" t="s">
        <v>339</v>
      </c>
      <c r="C3" s="61" t="s">
        <v>338</v>
      </c>
      <c r="D3" s="58"/>
      <c r="E3" s="59"/>
      <c r="F3" s="60"/>
      <c r="G3" s="59"/>
      <c r="H3" s="58"/>
      <c r="I3" s="59"/>
      <c r="J3" s="58"/>
    </row>
    <row r="4" spans="1:10" s="53" customFormat="1" ht="15.75">
      <c r="A4" s="57" t="s">
        <v>46</v>
      </c>
      <c r="B4" s="61" t="s">
        <v>198</v>
      </c>
      <c r="C4" s="61" t="s">
        <v>337</v>
      </c>
      <c r="D4" s="58"/>
      <c r="E4" s="59"/>
      <c r="F4" s="60"/>
      <c r="G4" s="59"/>
      <c r="H4" s="58"/>
      <c r="I4" s="59"/>
      <c r="J4" s="58"/>
    </row>
    <row r="5" spans="1:10" s="53" customFormat="1" ht="15.75">
      <c r="A5" s="57" t="s">
        <v>43</v>
      </c>
      <c r="B5" s="56" t="s">
        <v>370</v>
      </c>
      <c r="C5" s="56" t="s">
        <v>369</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368</v>
      </c>
      <c r="B10" s="32"/>
    </row>
    <row r="11" spans="1:10" s="20" customFormat="1">
      <c r="A11" s="27" t="s">
        <v>367</v>
      </c>
      <c r="B11" s="23"/>
      <c r="C11" s="248">
        <v>465</v>
      </c>
      <c r="E11" s="329">
        <v>465</v>
      </c>
      <c r="F11" s="243"/>
      <c r="G11" s="243">
        <v>465</v>
      </c>
      <c r="I11" s="243">
        <v>465</v>
      </c>
    </row>
    <row r="12" spans="1:10" s="20" customFormat="1">
      <c r="A12" s="27" t="s">
        <v>366</v>
      </c>
      <c r="B12" s="23"/>
      <c r="C12" s="328">
        <v>11589000</v>
      </c>
      <c r="E12" s="328">
        <v>11426000</v>
      </c>
      <c r="F12" s="327"/>
      <c r="G12" s="241">
        <v>11200000</v>
      </c>
      <c r="I12" s="241">
        <v>11200000</v>
      </c>
    </row>
    <row r="13" spans="1:10" s="20" customFormat="1">
      <c r="A13" s="27" t="s">
        <v>365</v>
      </c>
      <c r="B13" s="23"/>
      <c r="C13" s="325">
        <v>1100000</v>
      </c>
      <c r="D13" s="326"/>
      <c r="E13" s="325">
        <v>780000</v>
      </c>
      <c r="F13" s="243"/>
      <c r="G13" s="243">
        <v>760000</v>
      </c>
      <c r="I13" s="243">
        <v>760000</v>
      </c>
    </row>
    <row r="14" spans="1:10" s="20" customFormat="1">
      <c r="A14" s="27" t="s">
        <v>364</v>
      </c>
      <c r="B14" s="23"/>
      <c r="C14" s="325">
        <v>18200000</v>
      </c>
      <c r="D14" s="326"/>
      <c r="E14" s="325">
        <v>18170000</v>
      </c>
      <c r="F14" s="243"/>
      <c r="G14" s="243">
        <v>18158000</v>
      </c>
      <c r="I14" s="243">
        <v>18158000</v>
      </c>
    </row>
    <row r="15" spans="1:10" s="20" customFormat="1">
      <c r="A15" s="27" t="s">
        <v>363</v>
      </c>
      <c r="B15" s="23"/>
      <c r="C15" s="325">
        <v>1200000</v>
      </c>
      <c r="D15" s="326"/>
      <c r="E15" s="325">
        <v>1160000</v>
      </c>
      <c r="F15" s="243"/>
      <c r="G15" s="243">
        <v>1150000</v>
      </c>
      <c r="I15" s="243">
        <v>1150000</v>
      </c>
    </row>
    <row r="16" spans="1:10" s="20" customFormat="1">
      <c r="A16" s="27" t="s">
        <v>362</v>
      </c>
      <c r="B16" s="23"/>
      <c r="C16" s="325">
        <v>105000</v>
      </c>
      <c r="D16" s="326"/>
      <c r="E16" s="325">
        <v>103000</v>
      </c>
      <c r="F16" s="243"/>
      <c r="G16" s="243">
        <v>105000</v>
      </c>
      <c r="I16" s="243">
        <v>105000</v>
      </c>
    </row>
    <row r="17" spans="1:10" s="20" customFormat="1">
      <c r="A17" s="27" t="s">
        <v>361</v>
      </c>
      <c r="B17" s="23"/>
      <c r="C17" s="325">
        <v>680000</v>
      </c>
      <c r="D17" s="326"/>
      <c r="E17" s="325">
        <v>660000</v>
      </c>
      <c r="F17" s="243"/>
      <c r="G17" s="243">
        <v>650000</v>
      </c>
      <c r="I17" s="243">
        <v>650000</v>
      </c>
    </row>
    <row r="18" spans="1:10" s="20" customFormat="1">
      <c r="A18" s="27" t="s">
        <v>360</v>
      </c>
      <c r="B18" s="23"/>
      <c r="C18" s="325">
        <v>5300000</v>
      </c>
      <c r="D18" s="326"/>
      <c r="E18" s="325">
        <v>5250000</v>
      </c>
      <c r="F18" s="243"/>
      <c r="G18" s="243">
        <v>5200000</v>
      </c>
      <c r="I18" s="243">
        <v>5200000</v>
      </c>
    </row>
    <row r="19" spans="1:10" s="20" customFormat="1">
      <c r="A19" s="27" t="s">
        <v>359</v>
      </c>
      <c r="B19" s="23"/>
      <c r="C19" s="325">
        <v>3500000</v>
      </c>
      <c r="D19" s="326"/>
      <c r="E19" s="325">
        <v>3520000</v>
      </c>
      <c r="F19" s="243"/>
      <c r="G19" s="243">
        <v>3500000</v>
      </c>
      <c r="I19" s="243">
        <v>3500000</v>
      </c>
    </row>
    <row r="20" spans="1:10" s="20" customFormat="1">
      <c r="A20" s="27" t="s">
        <v>358</v>
      </c>
      <c r="B20" s="23"/>
      <c r="C20" s="325">
        <v>2200000</v>
      </c>
      <c r="D20" s="326"/>
      <c r="E20" s="325">
        <v>2190000</v>
      </c>
      <c r="F20" s="243"/>
      <c r="G20" s="243">
        <v>2200000</v>
      </c>
      <c r="I20" s="243">
        <v>2200000</v>
      </c>
    </row>
    <row r="21" spans="1:10" s="20" customFormat="1">
      <c r="A21" s="27" t="s">
        <v>357</v>
      </c>
      <c r="B21" s="23"/>
      <c r="C21" s="325">
        <v>360000</v>
      </c>
      <c r="D21" s="326"/>
      <c r="E21" s="325">
        <v>350000</v>
      </c>
      <c r="F21" s="243"/>
      <c r="G21" s="243">
        <v>350000</v>
      </c>
      <c r="I21" s="243">
        <v>350000</v>
      </c>
    </row>
    <row r="22" spans="1:10" s="20" customFormat="1">
      <c r="A22" s="27"/>
      <c r="B22" s="23"/>
      <c r="C22" s="242"/>
      <c r="E22" s="242"/>
      <c r="F22" s="242"/>
      <c r="G22" s="242"/>
    </row>
    <row r="23" spans="1:10" s="14" customFormat="1">
      <c r="A23" s="19"/>
      <c r="B23" s="18"/>
      <c r="C23" s="17"/>
      <c r="D23" s="15"/>
      <c r="E23" s="16"/>
      <c r="F23" s="15"/>
      <c r="G23" s="16"/>
      <c r="H23" s="15"/>
      <c r="I23" s="16"/>
      <c r="J23" s="15"/>
    </row>
    <row r="24" spans="1:10">
      <c r="A24" s="10"/>
      <c r="B24" s="9"/>
      <c r="C24" s="9"/>
      <c r="D24" s="9"/>
      <c r="E24" s="9"/>
      <c r="F24" s="9"/>
      <c r="G24" s="9"/>
      <c r="H24" s="9"/>
      <c r="I24" s="9"/>
      <c r="J24" s="9"/>
    </row>
    <row r="25" spans="1:10">
      <c r="A25" s="10"/>
      <c r="B25" s="9"/>
      <c r="C25" s="11"/>
      <c r="D25" s="9"/>
      <c r="E25" s="11"/>
      <c r="F25" s="9"/>
      <c r="G25" s="11"/>
      <c r="H25" s="9"/>
      <c r="I25" s="11"/>
      <c r="J25" s="9"/>
    </row>
    <row r="26" spans="1:10">
      <c r="A26" s="10"/>
      <c r="B26" s="9"/>
      <c r="C26" s="9"/>
      <c r="D26" s="9"/>
      <c r="E26" s="9"/>
      <c r="F26" s="9"/>
      <c r="G26" s="9"/>
      <c r="H26" s="9"/>
      <c r="I26" s="9"/>
      <c r="J26" s="9"/>
    </row>
    <row r="27" spans="1:10">
      <c r="A27" s="10"/>
      <c r="B27" s="9"/>
      <c r="C27" s="9"/>
      <c r="D27" s="9"/>
      <c r="E27" s="9"/>
      <c r="F27" s="9"/>
      <c r="G27" s="9"/>
      <c r="H27" s="9"/>
      <c r="I27" s="9"/>
      <c r="J27" s="9"/>
    </row>
    <row r="28" spans="1:10">
      <c r="A28" s="10"/>
      <c r="B28" s="9"/>
      <c r="C28" s="9"/>
      <c r="D28" s="9"/>
      <c r="E28" s="9"/>
      <c r="F28" s="9"/>
      <c r="G28" s="9"/>
      <c r="H28" s="9"/>
      <c r="I28" s="9"/>
      <c r="J28" s="9"/>
    </row>
    <row r="29" spans="1:10">
      <c r="B29" s="6"/>
      <c r="C29" s="6"/>
      <c r="D29" s="6"/>
      <c r="E29" s="7"/>
      <c r="F29" s="7"/>
    </row>
    <row r="30" spans="1:10">
      <c r="B30" s="6"/>
      <c r="C30" s="6"/>
      <c r="D30" s="6"/>
      <c r="E30" s="7"/>
      <c r="F30" s="7"/>
    </row>
    <row r="31" spans="1:10">
      <c r="B31" s="6"/>
      <c r="C31" s="6"/>
      <c r="D31" s="6"/>
      <c r="E31" s="7"/>
      <c r="F31" s="7"/>
    </row>
    <row r="32" spans="1:10">
      <c r="B32" s="6"/>
      <c r="C32" s="6"/>
      <c r="D32" s="6"/>
      <c r="E32" s="7"/>
      <c r="F32" s="7"/>
    </row>
    <row r="33" spans="2:6">
      <c r="B33" s="6"/>
      <c r="C33" s="6"/>
      <c r="D33" s="6"/>
      <c r="E33" s="7"/>
      <c r="F33" s="7"/>
    </row>
    <row r="34" spans="2:6">
      <c r="B34" s="6"/>
      <c r="C34" s="6"/>
      <c r="D34" s="6"/>
      <c r="E34" s="7"/>
      <c r="F34" s="7"/>
    </row>
    <row r="35" spans="2:6">
      <c r="B35" s="6"/>
      <c r="C35" s="6"/>
      <c r="D35" s="6"/>
      <c r="E35" s="7"/>
      <c r="F35" s="7"/>
    </row>
    <row r="36" spans="2:6">
      <c r="B36" s="6"/>
      <c r="C36" s="6"/>
      <c r="D36" s="6"/>
      <c r="E36" s="7"/>
      <c r="F36" s="7"/>
    </row>
    <row r="37" spans="2:6">
      <c r="B37" s="6"/>
      <c r="C37" s="6"/>
      <c r="D37" s="6"/>
      <c r="E37" s="7"/>
      <c r="F37" s="7"/>
    </row>
    <row r="38" spans="2:6">
      <c r="B38" s="6"/>
      <c r="C38" s="6"/>
      <c r="D38" s="6"/>
      <c r="E38" s="7"/>
      <c r="F38" s="7"/>
    </row>
    <row r="39" spans="2:6">
      <c r="B39" s="6"/>
      <c r="C39" s="6"/>
      <c r="D39" s="6"/>
      <c r="E39" s="7"/>
      <c r="F39" s="7"/>
    </row>
    <row r="40" spans="2:6">
      <c r="B40" s="6"/>
      <c r="C40" s="6"/>
      <c r="D40" s="6"/>
      <c r="E40" s="7"/>
      <c r="F40" s="7"/>
    </row>
    <row r="41" spans="2:6">
      <c r="B41" s="6"/>
      <c r="C41" s="6"/>
      <c r="D41" s="6"/>
      <c r="E41" s="7"/>
      <c r="F41" s="7"/>
    </row>
    <row r="42" spans="2:6">
      <c r="B42" s="6"/>
      <c r="C42" s="6"/>
      <c r="D42" s="6"/>
      <c r="E42" s="7"/>
      <c r="F42" s="7"/>
    </row>
    <row r="43" spans="2:6">
      <c r="B43" s="6"/>
      <c r="C43" s="6"/>
      <c r="D43" s="6"/>
      <c r="E43" s="7"/>
      <c r="F43" s="7"/>
    </row>
    <row r="44" spans="2:6">
      <c r="B44" s="6"/>
      <c r="C44" s="6"/>
      <c r="D44" s="6"/>
      <c r="E44" s="7"/>
      <c r="F44" s="7"/>
    </row>
    <row r="45" spans="2:6">
      <c r="B45" s="6"/>
      <c r="C45" s="6"/>
      <c r="D45" s="6"/>
      <c r="E45" s="7"/>
      <c r="F45" s="7"/>
    </row>
    <row r="46" spans="2:6">
      <c r="B46" s="6"/>
      <c r="C46" s="6"/>
      <c r="D46" s="6"/>
      <c r="E46" s="7"/>
      <c r="F46" s="7"/>
    </row>
    <row r="47" spans="2:6">
      <c r="B47" s="6"/>
      <c r="C47" s="6"/>
      <c r="D47" s="6"/>
      <c r="E47" s="7"/>
      <c r="F47" s="7"/>
    </row>
    <row r="48" spans="2:6">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row>
    <row r="59" spans="2:6">
      <c r="B59" s="6"/>
    </row>
    <row r="60" spans="2:6">
      <c r="B60" s="6"/>
    </row>
    <row r="61" spans="2:6">
      <c r="B61" s="6"/>
    </row>
    <row r="62" spans="2:6">
      <c r="B62" s="6"/>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sheetData>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96"/>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9.5703125" style="6" customWidth="1"/>
    <col min="2" max="2" width="8.42578125" style="5" customWidth="1"/>
    <col min="3" max="3" width="13.7109375" style="4" customWidth="1"/>
    <col min="4" max="4" width="3" style="4" customWidth="1"/>
    <col min="5" max="5" width="13.7109375" style="3" customWidth="1"/>
    <col min="6" max="6" width="2.7109375" style="2" customWidth="1"/>
    <col min="7" max="7" width="13.7109375" style="3"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339</v>
      </c>
      <c r="C3" s="61" t="s">
        <v>338</v>
      </c>
      <c r="D3" s="58"/>
      <c r="E3" s="59"/>
      <c r="F3" s="60"/>
      <c r="G3" s="59"/>
      <c r="H3" s="58"/>
      <c r="I3" s="59"/>
      <c r="J3" s="58"/>
    </row>
    <row r="4" spans="1:12" s="53" customFormat="1" ht="15.75">
      <c r="A4" s="57" t="s">
        <v>46</v>
      </c>
      <c r="B4" s="61" t="s">
        <v>408</v>
      </c>
      <c r="C4" s="61" t="s">
        <v>407</v>
      </c>
      <c r="D4" s="58"/>
      <c r="E4" s="59"/>
      <c r="F4" s="60"/>
      <c r="G4" s="59"/>
      <c r="H4" s="58"/>
      <c r="I4" s="59"/>
      <c r="J4" s="58"/>
    </row>
    <row r="5" spans="1:12" s="53" customFormat="1" ht="15.75">
      <c r="A5" s="57" t="s">
        <v>43</v>
      </c>
      <c r="B5" s="56" t="s">
        <v>42</v>
      </c>
      <c r="C5" s="56" t="s">
        <v>42</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29" customFormat="1">
      <c r="A9" s="33" t="s">
        <v>35</v>
      </c>
      <c r="B9" s="32"/>
      <c r="C9" s="72"/>
      <c r="D9" s="72"/>
      <c r="E9" s="72"/>
      <c r="F9" s="72"/>
      <c r="G9" s="72"/>
      <c r="H9" s="72"/>
      <c r="I9" s="72"/>
      <c r="J9" s="72"/>
    </row>
    <row r="10" spans="1:12" s="29" customFormat="1">
      <c r="A10" s="33" t="s">
        <v>407</v>
      </c>
      <c r="B10" s="32"/>
      <c r="C10" s="72"/>
      <c r="D10" s="72"/>
      <c r="E10" s="72"/>
      <c r="F10" s="72"/>
      <c r="G10" s="72"/>
      <c r="H10" s="72"/>
      <c r="I10" s="72"/>
      <c r="J10" s="72"/>
    </row>
    <row r="11" spans="1:12" s="20" customFormat="1">
      <c r="A11" s="118" t="s">
        <v>406</v>
      </c>
      <c r="B11" s="97"/>
      <c r="C11" s="119">
        <v>15932</v>
      </c>
      <c r="D11" s="331"/>
      <c r="E11" s="119">
        <v>15732</v>
      </c>
      <c r="F11" s="331"/>
      <c r="G11" s="77">
        <v>15668</v>
      </c>
      <c r="H11" s="69"/>
      <c r="I11" s="71">
        <v>15795</v>
      </c>
      <c r="J11" s="69"/>
      <c r="K11" s="330"/>
      <c r="L11" s="78"/>
    </row>
    <row r="12" spans="1:12" s="20" customFormat="1">
      <c r="A12" s="98" t="s">
        <v>405</v>
      </c>
      <c r="B12" s="97"/>
      <c r="C12" s="243">
        <v>7000</v>
      </c>
      <c r="D12" s="331"/>
      <c r="E12" s="77">
        <v>7400</v>
      </c>
      <c r="F12" s="331"/>
      <c r="G12" s="77">
        <v>7200</v>
      </c>
      <c r="H12" s="69"/>
      <c r="I12" s="71">
        <v>7150</v>
      </c>
      <c r="J12" s="69"/>
      <c r="K12" s="330"/>
      <c r="L12" s="78"/>
    </row>
    <row r="13" spans="1:12" s="20" customFormat="1">
      <c r="A13" s="98" t="s">
        <v>404</v>
      </c>
      <c r="B13" s="97"/>
      <c r="C13" s="243">
        <v>7200</v>
      </c>
      <c r="D13" s="331"/>
      <c r="E13" s="77">
        <v>7464</v>
      </c>
      <c r="F13" s="331"/>
      <c r="G13" s="77">
        <v>7073</v>
      </c>
      <c r="H13" s="69"/>
      <c r="I13" s="71">
        <v>7168</v>
      </c>
      <c r="J13" s="69"/>
      <c r="K13" s="330"/>
      <c r="L13" s="78"/>
    </row>
    <row r="14" spans="1:12" s="20" customFormat="1">
      <c r="A14" s="118" t="s">
        <v>403</v>
      </c>
      <c r="B14" s="97"/>
      <c r="C14" s="337"/>
      <c r="D14" s="331"/>
      <c r="E14" s="331"/>
      <c r="F14" s="331"/>
      <c r="G14" s="331"/>
      <c r="H14" s="69"/>
      <c r="I14" s="69"/>
      <c r="J14" s="69"/>
      <c r="K14" s="330"/>
      <c r="L14" s="78"/>
    </row>
    <row r="15" spans="1:12" s="20" customFormat="1">
      <c r="A15" s="98" t="s">
        <v>402</v>
      </c>
      <c r="B15" s="97"/>
      <c r="C15" s="243">
        <v>7676</v>
      </c>
      <c r="D15" s="331"/>
      <c r="E15" s="77">
        <v>7406</v>
      </c>
      <c r="F15" s="331"/>
      <c r="G15" s="77">
        <v>7168</v>
      </c>
      <c r="H15" s="69"/>
      <c r="I15" s="71">
        <v>7418</v>
      </c>
      <c r="J15" s="69"/>
      <c r="K15" s="330"/>
      <c r="L15" s="78"/>
    </row>
    <row r="16" spans="1:12" s="20" customFormat="1">
      <c r="A16" s="98" t="s">
        <v>401</v>
      </c>
      <c r="B16" s="97"/>
      <c r="C16" s="243">
        <v>8256</v>
      </c>
      <c r="D16" s="331"/>
      <c r="E16" s="243">
        <v>8326</v>
      </c>
      <c r="F16" s="331"/>
      <c r="G16" s="77">
        <v>8500</v>
      </c>
      <c r="H16" s="69"/>
      <c r="I16" s="71">
        <v>8377</v>
      </c>
      <c r="J16" s="69"/>
      <c r="K16" s="330"/>
    </row>
    <row r="17" spans="1:11" s="20" customFormat="1">
      <c r="A17" s="125" t="s">
        <v>400</v>
      </c>
      <c r="B17" s="97"/>
      <c r="C17" s="243">
        <v>260</v>
      </c>
      <c r="D17" s="331"/>
      <c r="E17" s="77">
        <v>265</v>
      </c>
      <c r="F17" s="331"/>
      <c r="G17" s="77">
        <v>356</v>
      </c>
      <c r="H17" s="69"/>
      <c r="I17" s="71">
        <v>400</v>
      </c>
      <c r="J17" s="69"/>
      <c r="K17" s="330"/>
    </row>
    <row r="18" spans="1:11" s="20" customFormat="1">
      <c r="A18" s="125" t="s">
        <v>399</v>
      </c>
      <c r="B18" s="97"/>
      <c r="C18" s="243">
        <v>675</v>
      </c>
      <c r="D18" s="331"/>
      <c r="E18" s="77">
        <v>700</v>
      </c>
      <c r="F18" s="331"/>
      <c r="G18" s="77">
        <v>700</v>
      </c>
      <c r="H18" s="69"/>
      <c r="I18" s="71">
        <v>725</v>
      </c>
      <c r="J18" s="69"/>
      <c r="K18" s="330"/>
    </row>
    <row r="19" spans="1:11" s="20" customFormat="1">
      <c r="A19" s="125" t="s">
        <v>398</v>
      </c>
      <c r="B19" s="97"/>
      <c r="C19" s="243">
        <v>340</v>
      </c>
      <c r="D19" s="331"/>
      <c r="E19" s="77">
        <v>355</v>
      </c>
      <c r="F19" s="331"/>
      <c r="G19" s="77">
        <v>361</v>
      </c>
      <c r="H19" s="69"/>
      <c r="I19" s="71">
        <v>152</v>
      </c>
      <c r="J19" s="69"/>
      <c r="K19" s="330"/>
    </row>
    <row r="20" spans="1:11" s="20" customFormat="1">
      <c r="A20" s="125" t="s">
        <v>397</v>
      </c>
      <c r="B20" s="97"/>
      <c r="C20" s="243">
        <v>570</v>
      </c>
      <c r="D20" s="331"/>
      <c r="E20" s="77">
        <v>570</v>
      </c>
      <c r="F20" s="331"/>
      <c r="G20" s="77">
        <v>604</v>
      </c>
      <c r="H20" s="69"/>
      <c r="I20" s="71">
        <v>650</v>
      </c>
      <c r="J20" s="69"/>
      <c r="K20" s="330"/>
    </row>
    <row r="21" spans="1:11" s="20" customFormat="1">
      <c r="A21" s="125" t="s">
        <v>396</v>
      </c>
      <c r="B21" s="97"/>
      <c r="C21" s="243">
        <v>960</v>
      </c>
      <c r="D21" s="331"/>
      <c r="E21" s="77">
        <v>960</v>
      </c>
      <c r="F21" s="331"/>
      <c r="G21" s="77">
        <v>942</v>
      </c>
      <c r="H21" s="69"/>
      <c r="I21" s="71">
        <v>950</v>
      </c>
      <c r="J21" s="69"/>
      <c r="K21" s="330"/>
    </row>
    <row r="22" spans="1:11" s="20" customFormat="1">
      <c r="A22" s="125" t="s">
        <v>395</v>
      </c>
      <c r="B22" s="97"/>
      <c r="C22" s="243">
        <v>5451</v>
      </c>
      <c r="D22" s="331"/>
      <c r="E22" s="77">
        <v>5476</v>
      </c>
      <c r="F22" s="331"/>
      <c r="G22" s="77">
        <v>5537</v>
      </c>
      <c r="H22" s="69"/>
      <c r="I22" s="71">
        <v>5500</v>
      </c>
      <c r="J22" s="69"/>
      <c r="K22" s="330"/>
    </row>
    <row r="23" spans="1:11" s="20" customFormat="1">
      <c r="A23" s="118" t="s">
        <v>394</v>
      </c>
      <c r="B23" s="97"/>
      <c r="C23" s="243">
        <v>1200</v>
      </c>
      <c r="D23" s="331"/>
      <c r="E23" s="77">
        <v>1300</v>
      </c>
      <c r="F23" s="331"/>
      <c r="G23" s="77">
        <v>1322</v>
      </c>
      <c r="H23" s="69"/>
      <c r="I23" s="71">
        <v>1199</v>
      </c>
      <c r="J23" s="69"/>
      <c r="K23" s="330"/>
    </row>
    <row r="24" spans="1:11" s="20" customFormat="1">
      <c r="A24" s="118" t="s">
        <v>393</v>
      </c>
      <c r="B24" s="97"/>
      <c r="C24" s="243">
        <v>6651</v>
      </c>
      <c r="D24" s="331"/>
      <c r="E24" s="243">
        <v>6776</v>
      </c>
      <c r="F24" s="331"/>
      <c r="G24" s="77">
        <v>6859</v>
      </c>
      <c r="H24" s="69"/>
      <c r="I24" s="71">
        <v>6900</v>
      </c>
      <c r="J24" s="69" t="s">
        <v>238</v>
      </c>
      <c r="K24" s="330"/>
    </row>
    <row r="25" spans="1:11" s="20" customFormat="1">
      <c r="A25" s="24"/>
      <c r="B25" s="23"/>
      <c r="C25" s="331"/>
      <c r="D25" s="69"/>
      <c r="E25" s="331"/>
      <c r="F25" s="69"/>
      <c r="G25" s="331"/>
      <c r="H25" s="69"/>
      <c r="I25" s="69"/>
      <c r="J25" s="69"/>
    </row>
    <row r="26" spans="1:11" s="20" customFormat="1">
      <c r="A26" s="118" t="s">
        <v>392</v>
      </c>
      <c r="B26" s="97"/>
      <c r="C26" s="243"/>
      <c r="D26" s="331"/>
      <c r="E26" s="77"/>
      <c r="F26" s="331"/>
      <c r="G26" s="331"/>
      <c r="H26" s="69"/>
      <c r="I26" s="69"/>
      <c r="J26" s="69"/>
      <c r="K26" s="330"/>
    </row>
    <row r="27" spans="1:11" s="20" customFormat="1">
      <c r="A27" s="98" t="s">
        <v>386</v>
      </c>
      <c r="B27" s="97"/>
      <c r="C27" s="243">
        <v>341</v>
      </c>
      <c r="D27" s="331"/>
      <c r="E27" s="77">
        <v>341</v>
      </c>
      <c r="F27" s="331"/>
      <c r="G27" s="77">
        <v>326</v>
      </c>
      <c r="H27" s="69"/>
      <c r="I27" s="71">
        <v>326</v>
      </c>
      <c r="J27" s="69"/>
      <c r="K27" s="330"/>
    </row>
    <row r="28" spans="1:11" s="20" customFormat="1">
      <c r="A28" s="98" t="s">
        <v>385</v>
      </c>
      <c r="B28" s="97"/>
      <c r="C28" s="243">
        <v>477</v>
      </c>
      <c r="D28" s="331"/>
      <c r="E28" s="77">
        <v>477</v>
      </c>
      <c r="F28" s="331"/>
      <c r="G28" s="77">
        <v>477</v>
      </c>
      <c r="H28" s="69"/>
      <c r="I28" s="71">
        <v>477</v>
      </c>
      <c r="J28" s="69"/>
      <c r="K28" s="330"/>
    </row>
    <row r="29" spans="1:11" s="20" customFormat="1">
      <c r="A29" s="98" t="s">
        <v>391</v>
      </c>
      <c r="B29" s="97"/>
      <c r="C29" s="336">
        <v>110</v>
      </c>
      <c r="D29" s="331"/>
      <c r="E29" s="335">
        <v>110</v>
      </c>
      <c r="F29" s="331"/>
      <c r="G29" s="335">
        <v>0</v>
      </c>
      <c r="H29" s="69"/>
      <c r="I29" s="334">
        <v>0</v>
      </c>
      <c r="J29" s="69"/>
      <c r="K29" s="330"/>
    </row>
    <row r="30" spans="1:11" s="20" customFormat="1">
      <c r="A30" s="98" t="s">
        <v>390</v>
      </c>
      <c r="B30" s="97"/>
      <c r="C30" s="243">
        <v>680</v>
      </c>
      <c r="D30" s="331"/>
      <c r="E30" s="77">
        <v>680</v>
      </c>
      <c r="F30" s="331"/>
      <c r="G30" s="77">
        <v>680</v>
      </c>
      <c r="H30" s="69"/>
      <c r="I30" s="71">
        <v>680</v>
      </c>
      <c r="J30" s="69"/>
      <c r="K30" s="330"/>
    </row>
    <row r="31" spans="1:11" s="20" customFormat="1" ht="25.5">
      <c r="A31" s="136" t="s">
        <v>389</v>
      </c>
      <c r="B31" s="97"/>
      <c r="C31" s="243"/>
      <c r="D31" s="331"/>
      <c r="E31" s="77">
        <v>33</v>
      </c>
      <c r="F31" s="331"/>
      <c r="G31" s="77">
        <v>25</v>
      </c>
      <c r="H31" s="69"/>
      <c r="I31" s="71">
        <v>25</v>
      </c>
      <c r="J31" s="69"/>
      <c r="K31" s="330"/>
    </row>
    <row r="32" spans="1:11" s="20" customFormat="1">
      <c r="A32" s="118"/>
      <c r="B32" s="97"/>
      <c r="C32" s="243"/>
      <c r="D32" s="331"/>
      <c r="E32" s="77"/>
      <c r="F32" s="331"/>
      <c r="G32" s="331"/>
      <c r="H32" s="69"/>
      <c r="I32" s="69"/>
      <c r="J32" s="69"/>
      <c r="K32" s="330"/>
    </row>
    <row r="33" spans="1:11" s="20" customFormat="1">
      <c r="A33" s="118" t="s">
        <v>388</v>
      </c>
      <c r="B33" s="97"/>
      <c r="C33" s="243"/>
      <c r="D33" s="331"/>
      <c r="E33" s="77"/>
      <c r="F33" s="331"/>
      <c r="G33" s="331"/>
      <c r="H33" s="69"/>
      <c r="I33" s="69"/>
      <c r="J33" s="69"/>
      <c r="K33" s="330"/>
    </row>
    <row r="34" spans="1:11" s="20" customFormat="1">
      <c r="A34" s="98" t="s">
        <v>387</v>
      </c>
      <c r="B34" s="97"/>
      <c r="C34" s="243">
        <v>2420</v>
      </c>
      <c r="D34" s="331"/>
      <c r="E34" s="77">
        <v>2500</v>
      </c>
      <c r="F34" s="331"/>
      <c r="G34" s="77">
        <v>2550</v>
      </c>
      <c r="H34" s="69"/>
      <c r="I34" s="71">
        <v>2600</v>
      </c>
      <c r="J34" s="69"/>
      <c r="K34" s="330"/>
    </row>
    <row r="35" spans="1:11" s="20" customFormat="1">
      <c r="A35" s="98" t="s">
        <v>386</v>
      </c>
      <c r="B35" s="97"/>
      <c r="C35" s="243">
        <v>800</v>
      </c>
      <c r="D35" s="331"/>
      <c r="E35" s="77">
        <v>856</v>
      </c>
      <c r="F35" s="331"/>
      <c r="G35" s="77">
        <v>900</v>
      </c>
      <c r="H35" s="69"/>
      <c r="I35" s="71">
        <v>900</v>
      </c>
      <c r="J35" s="69"/>
      <c r="K35" s="330"/>
    </row>
    <row r="36" spans="1:11" s="20" customFormat="1">
      <c r="A36" s="98" t="s">
        <v>385</v>
      </c>
      <c r="B36" s="97"/>
      <c r="C36" s="243">
        <v>1186</v>
      </c>
      <c r="D36" s="331"/>
      <c r="E36" s="77">
        <v>1143</v>
      </c>
      <c r="F36" s="331"/>
      <c r="G36" s="77">
        <v>1200</v>
      </c>
      <c r="H36" s="69"/>
      <c r="I36" s="71">
        <v>1200</v>
      </c>
      <c r="J36" s="69"/>
      <c r="K36" s="330"/>
    </row>
    <row r="37" spans="1:11" s="20" customFormat="1">
      <c r="A37" s="98" t="s">
        <v>384</v>
      </c>
      <c r="B37" s="97"/>
      <c r="C37" s="336">
        <v>133</v>
      </c>
      <c r="D37" s="331"/>
      <c r="E37" s="335">
        <v>55</v>
      </c>
      <c r="F37" s="331"/>
      <c r="G37" s="335">
        <v>0</v>
      </c>
      <c r="H37" s="69"/>
      <c r="I37" s="334">
        <v>0</v>
      </c>
      <c r="J37" s="69"/>
      <c r="K37" s="330"/>
    </row>
    <row r="38" spans="1:11" s="20" customFormat="1">
      <c r="A38" s="98" t="s">
        <v>383</v>
      </c>
      <c r="B38" s="97"/>
      <c r="C38" s="243">
        <v>1840</v>
      </c>
      <c r="D38" s="331"/>
      <c r="E38" s="77">
        <v>1721</v>
      </c>
      <c r="F38" s="331"/>
      <c r="G38" s="77">
        <v>1750</v>
      </c>
      <c r="H38" s="69"/>
      <c r="I38" s="71">
        <v>1750</v>
      </c>
      <c r="J38" s="69"/>
      <c r="K38" s="330"/>
    </row>
    <row r="39" spans="1:11" s="20" customFormat="1">
      <c r="A39" s="118" t="s">
        <v>382</v>
      </c>
      <c r="B39" s="97"/>
      <c r="C39" s="243">
        <v>6379</v>
      </c>
      <c r="D39" s="331"/>
      <c r="E39" s="77">
        <v>6275</v>
      </c>
      <c r="F39" s="331"/>
      <c r="G39" s="77">
        <v>6400</v>
      </c>
      <c r="H39" s="69"/>
      <c r="I39" s="71">
        <v>6450</v>
      </c>
      <c r="J39" s="69"/>
      <c r="K39" s="330"/>
    </row>
    <row r="40" spans="1:11" s="20" customFormat="1" ht="12.75" customHeight="1">
      <c r="A40" s="24"/>
      <c r="B40" s="23"/>
      <c r="C40" s="332"/>
      <c r="D40" s="69"/>
      <c r="E40" s="77"/>
      <c r="F40" s="69"/>
      <c r="G40" s="332"/>
      <c r="H40" s="69"/>
      <c r="I40" s="69"/>
      <c r="J40" s="69"/>
    </row>
    <row r="41" spans="1:11" s="20" customFormat="1">
      <c r="A41" s="193" t="s">
        <v>381</v>
      </c>
      <c r="B41" s="192"/>
      <c r="C41" s="333"/>
      <c r="D41" s="331"/>
      <c r="E41" s="332"/>
      <c r="F41" s="331"/>
      <c r="G41" s="332"/>
      <c r="H41" s="69"/>
      <c r="I41" s="69"/>
      <c r="J41" s="69"/>
      <c r="K41" s="330"/>
    </row>
    <row r="42" spans="1:11" s="20" customFormat="1">
      <c r="A42" s="118" t="s">
        <v>380</v>
      </c>
      <c r="B42" s="97"/>
      <c r="C42" s="119">
        <v>25781</v>
      </c>
      <c r="D42" s="331"/>
      <c r="E42" s="119">
        <v>21177</v>
      </c>
      <c r="F42" s="331"/>
      <c r="G42" s="119">
        <v>23321</v>
      </c>
      <c r="H42" s="69"/>
      <c r="I42" s="71">
        <v>23240</v>
      </c>
      <c r="J42" s="69"/>
      <c r="K42" s="330"/>
    </row>
    <row r="43" spans="1:11" s="29" customFormat="1">
      <c r="A43" s="98" t="s">
        <v>379</v>
      </c>
      <c r="B43" s="97"/>
      <c r="C43" s="243">
        <v>18046</v>
      </c>
      <c r="D43" s="331"/>
      <c r="E43" s="77">
        <v>15071</v>
      </c>
      <c r="F43" s="331"/>
      <c r="G43" s="77">
        <v>16608</v>
      </c>
      <c r="H43" s="72"/>
      <c r="I43" s="71">
        <v>16600</v>
      </c>
      <c r="J43" s="72"/>
      <c r="K43" s="330"/>
    </row>
    <row r="44" spans="1:11" s="29" customFormat="1">
      <c r="A44" s="98" t="s">
        <v>378</v>
      </c>
      <c r="B44" s="97"/>
      <c r="C44" s="243">
        <v>3168</v>
      </c>
      <c r="D44" s="331"/>
      <c r="E44" s="77">
        <v>1985</v>
      </c>
      <c r="F44" s="331"/>
      <c r="G44" s="77">
        <v>2576</v>
      </c>
      <c r="H44" s="72"/>
      <c r="I44" s="71">
        <v>2500</v>
      </c>
      <c r="J44" s="72"/>
      <c r="K44" s="330"/>
    </row>
    <row r="45" spans="1:11" s="29" customFormat="1">
      <c r="A45" s="98" t="s">
        <v>377</v>
      </c>
      <c r="B45" s="97"/>
      <c r="C45" s="243">
        <v>1836</v>
      </c>
      <c r="D45" s="331"/>
      <c r="E45" s="77">
        <v>1647</v>
      </c>
      <c r="F45" s="331"/>
      <c r="G45" s="77">
        <v>1741</v>
      </c>
      <c r="H45" s="72"/>
      <c r="I45" s="71">
        <v>1740</v>
      </c>
      <c r="J45" s="72"/>
      <c r="K45" s="330"/>
    </row>
    <row r="46" spans="1:11" s="29" customFormat="1">
      <c r="A46" s="98" t="s">
        <v>376</v>
      </c>
      <c r="B46" s="97"/>
      <c r="C46" s="243">
        <v>2731</v>
      </c>
      <c r="D46" s="331"/>
      <c r="E46" s="77">
        <v>2474</v>
      </c>
      <c r="F46" s="331"/>
      <c r="G46" s="77">
        <v>2396</v>
      </c>
      <c r="H46" s="72"/>
      <c r="I46" s="71">
        <v>2400</v>
      </c>
      <c r="J46" s="72"/>
      <c r="K46" s="330"/>
    </row>
    <row r="47" spans="1:11" s="29" customFormat="1">
      <c r="A47" s="118" t="s">
        <v>375</v>
      </c>
      <c r="B47" s="97"/>
      <c r="C47" s="333"/>
      <c r="D47" s="331"/>
      <c r="E47" s="332"/>
      <c r="F47" s="331"/>
      <c r="G47" s="332"/>
      <c r="H47" s="72"/>
      <c r="I47" s="72"/>
      <c r="J47" s="72"/>
      <c r="K47" s="330"/>
    </row>
    <row r="48" spans="1:11" s="29" customFormat="1">
      <c r="A48" s="98" t="s">
        <v>374</v>
      </c>
      <c r="B48" s="97"/>
      <c r="C48" s="243">
        <v>1324</v>
      </c>
      <c r="D48" s="331"/>
      <c r="E48" s="77">
        <v>1350</v>
      </c>
      <c r="F48" s="331"/>
      <c r="G48" s="77">
        <v>1400</v>
      </c>
      <c r="H48" s="72"/>
      <c r="I48" s="71">
        <v>1400</v>
      </c>
      <c r="J48" s="72"/>
      <c r="K48" s="330"/>
    </row>
    <row r="49" spans="1:12" s="29" customFormat="1">
      <c r="A49" s="98" t="s">
        <v>373</v>
      </c>
      <c r="B49" s="97"/>
      <c r="C49" s="243">
        <v>768</v>
      </c>
      <c r="D49" s="331"/>
      <c r="E49" s="77">
        <v>813</v>
      </c>
      <c r="F49" s="331"/>
      <c r="G49" s="77">
        <v>835</v>
      </c>
      <c r="H49" s="72"/>
      <c r="I49" s="71">
        <v>820</v>
      </c>
      <c r="J49" s="72"/>
      <c r="K49" s="330"/>
    </row>
    <row r="50" spans="1:12" s="29" customFormat="1">
      <c r="A50" s="98"/>
      <c r="B50" s="97"/>
      <c r="C50" s="243"/>
      <c r="D50" s="78"/>
      <c r="E50" s="77"/>
      <c r="F50" s="78"/>
      <c r="K50" s="330"/>
    </row>
    <row r="51" spans="1:12">
      <c r="A51" s="19" t="s">
        <v>1</v>
      </c>
      <c r="B51" s="9"/>
      <c r="C51" s="9"/>
      <c r="D51" s="9"/>
      <c r="E51" s="9"/>
      <c r="F51" s="9"/>
      <c r="G51" s="9"/>
      <c r="H51" s="9"/>
      <c r="I51" s="9"/>
      <c r="J51" s="9"/>
      <c r="K51" s="9"/>
      <c r="L51" s="9"/>
    </row>
    <row r="52" spans="1:12" ht="27" customHeight="1">
      <c r="A52" s="1758" t="s">
        <v>372</v>
      </c>
      <c r="B52" s="1767"/>
      <c r="C52" s="1767"/>
      <c r="D52" s="1767"/>
      <c r="E52" s="1767"/>
      <c r="F52" s="1767"/>
      <c r="G52" s="1767"/>
      <c r="H52" s="1767"/>
      <c r="I52" s="1767"/>
      <c r="J52" s="1767"/>
    </row>
    <row r="53" spans="1:12" ht="34.5" customHeight="1">
      <c r="A53" s="1768" t="s">
        <v>371</v>
      </c>
      <c r="B53" s="1769"/>
      <c r="C53" s="1769"/>
      <c r="D53" s="1769"/>
      <c r="E53" s="1769"/>
      <c r="F53" s="1769"/>
      <c r="G53" s="1769"/>
      <c r="H53" s="1769"/>
      <c r="I53" s="1769"/>
      <c r="J53" s="1769"/>
    </row>
    <row r="54" spans="1:12" ht="29.25" customHeight="1">
      <c r="B54" s="6"/>
      <c r="C54" s="6"/>
      <c r="D54" s="6"/>
      <c r="E54" s="7"/>
      <c r="F54" s="7"/>
    </row>
    <row r="55" spans="1:12">
      <c r="B55" s="6"/>
      <c r="C55" s="6"/>
      <c r="D55" s="6"/>
      <c r="E55" s="7"/>
      <c r="F55" s="7"/>
    </row>
    <row r="56" spans="1:12">
      <c r="B56" s="6"/>
      <c r="C56" s="6"/>
      <c r="D56" s="6"/>
      <c r="E56" s="7"/>
      <c r="F56" s="7"/>
    </row>
    <row r="57" spans="1:12">
      <c r="B57" s="6"/>
      <c r="C57" s="6"/>
      <c r="D57" s="6"/>
      <c r="E57" s="7"/>
      <c r="F57" s="7"/>
    </row>
    <row r="58" spans="1:12">
      <c r="B58" s="6"/>
      <c r="C58" s="6"/>
      <c r="D58" s="6"/>
      <c r="E58" s="7"/>
      <c r="F58" s="7"/>
    </row>
    <row r="59" spans="1:12">
      <c r="B59" s="6"/>
      <c r="C59" s="6"/>
      <c r="D59" s="6"/>
      <c r="E59" s="7"/>
      <c r="F59" s="7"/>
    </row>
    <row r="60" spans="1:12">
      <c r="B60" s="6"/>
      <c r="C60" s="6"/>
      <c r="D60" s="6"/>
      <c r="E60" s="7"/>
      <c r="F60" s="7"/>
    </row>
    <row r="61" spans="1:12">
      <c r="B61" s="6"/>
      <c r="C61" s="6"/>
      <c r="D61" s="6"/>
      <c r="E61" s="7"/>
      <c r="F61" s="7"/>
    </row>
    <row r="62" spans="1:12">
      <c r="B62" s="6"/>
      <c r="C62" s="6"/>
      <c r="D62" s="6"/>
      <c r="E62" s="7"/>
      <c r="F62" s="7"/>
    </row>
    <row r="63" spans="1:12">
      <c r="B63" s="6"/>
      <c r="C63" s="6"/>
      <c r="D63" s="6"/>
      <c r="E63" s="7"/>
      <c r="F63" s="7"/>
    </row>
    <row r="64" spans="1:12">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sheetData>
  <mergeCells count="2">
    <mergeCell ref="A52:J52"/>
    <mergeCell ref="A53:J53"/>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pageOrder="overThenDown" orientation="portrait" cellComments="atEnd" r:id="rId1"/>
  <headerFooter alignWithMargins="0">
    <oddFooter>&amp;LFY &amp;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05"/>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9" style="5" customWidth="1"/>
    <col min="3" max="3" width="13.7109375" style="4" customWidth="1"/>
    <col min="4" max="4" width="3.140625" style="4" bestFit="1"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440</v>
      </c>
      <c r="C3" s="61" t="s">
        <v>439</v>
      </c>
      <c r="D3" s="58"/>
      <c r="E3" s="59"/>
      <c r="F3" s="60"/>
      <c r="G3" s="59"/>
      <c r="H3" s="58"/>
      <c r="I3" s="59"/>
      <c r="J3" s="58"/>
    </row>
    <row r="4" spans="1:10" s="53" customFormat="1" ht="15.75">
      <c r="A4" s="57" t="s">
        <v>46</v>
      </c>
      <c r="B4" s="61" t="s">
        <v>438</v>
      </c>
      <c r="C4" s="61" t="s">
        <v>437</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436</v>
      </c>
      <c r="B10" s="32"/>
    </row>
    <row r="11" spans="1:10" s="20" customFormat="1">
      <c r="A11" s="27" t="s">
        <v>435</v>
      </c>
      <c r="B11" s="23"/>
      <c r="C11" s="351">
        <v>1423614</v>
      </c>
      <c r="D11" s="351"/>
      <c r="E11" s="351">
        <v>1415589</v>
      </c>
      <c r="F11" s="80"/>
      <c r="G11" s="132">
        <v>1415468</v>
      </c>
      <c r="H11" s="190"/>
      <c r="I11" s="132">
        <v>1414052.5319999999</v>
      </c>
    </row>
    <row r="12" spans="1:10" s="20" customFormat="1">
      <c r="A12" s="27" t="s">
        <v>434</v>
      </c>
      <c r="B12" s="23"/>
      <c r="C12" s="80"/>
      <c r="D12" s="80"/>
      <c r="E12" s="80"/>
      <c r="F12" s="80"/>
      <c r="G12" s="350" t="s">
        <v>113</v>
      </c>
      <c r="H12" s="190"/>
      <c r="I12" s="350" t="s">
        <v>113</v>
      </c>
    </row>
    <row r="13" spans="1:10" s="20" customFormat="1">
      <c r="A13" s="27" t="s">
        <v>433</v>
      </c>
      <c r="B13" s="23"/>
      <c r="C13" s="96">
        <v>18867</v>
      </c>
      <c r="D13" s="348"/>
      <c r="E13" s="96">
        <v>19074.313109949286</v>
      </c>
      <c r="F13" s="348"/>
      <c r="G13" s="96">
        <v>19150.605147025573</v>
      </c>
      <c r="H13" s="122"/>
      <c r="I13" s="96">
        <v>19990.337216544616</v>
      </c>
    </row>
    <row r="14" spans="1:10" s="20" customFormat="1">
      <c r="A14" s="24" t="s">
        <v>431</v>
      </c>
      <c r="B14" s="23"/>
      <c r="C14" s="96">
        <v>10153</v>
      </c>
      <c r="D14" s="348"/>
      <c r="E14" s="349">
        <v>10365.720940188148</v>
      </c>
      <c r="F14" s="348"/>
      <c r="G14" s="124">
        <v>10269.658589950461</v>
      </c>
      <c r="H14" s="122"/>
      <c r="I14" s="124">
        <v>10485.537298977801</v>
      </c>
    </row>
    <row r="15" spans="1:10" s="20" customFormat="1">
      <c r="A15" s="24" t="s">
        <v>379</v>
      </c>
      <c r="B15" s="23"/>
      <c r="C15" s="96">
        <v>8114</v>
      </c>
      <c r="D15" s="348"/>
      <c r="E15" s="124">
        <v>8123.1925368168304</v>
      </c>
      <c r="F15" s="348"/>
      <c r="G15" s="124">
        <v>8310.6251783862299</v>
      </c>
      <c r="H15" s="122"/>
      <c r="I15" s="124">
        <v>8934.4785388779328</v>
      </c>
    </row>
    <row r="16" spans="1:10" s="20" customFormat="1">
      <c r="A16" s="24" t="s">
        <v>430</v>
      </c>
      <c r="B16" s="23"/>
      <c r="C16" s="96">
        <v>600</v>
      </c>
      <c r="D16" s="348"/>
      <c r="E16" s="124">
        <v>585.399632944308</v>
      </c>
      <c r="F16" s="348"/>
      <c r="G16" s="124">
        <v>570.32137868888594</v>
      </c>
      <c r="H16" s="122"/>
      <c r="I16" s="124">
        <v>570.32137868888594</v>
      </c>
    </row>
    <row r="17" spans="1:9" s="20" customFormat="1">
      <c r="A17" s="27" t="s">
        <v>432</v>
      </c>
      <c r="B17" s="23"/>
      <c r="F17" s="29"/>
    </row>
    <row r="18" spans="1:9" s="344" customFormat="1" ht="14.25">
      <c r="A18" s="24" t="s">
        <v>431</v>
      </c>
      <c r="B18" s="347"/>
      <c r="C18" s="341">
        <v>0.53815522515974368</v>
      </c>
      <c r="D18" s="343"/>
      <c r="E18" s="341">
        <v>0.54343875349206261</v>
      </c>
      <c r="F18" s="346"/>
      <c r="G18" s="341">
        <v>0.53625765405880765</v>
      </c>
      <c r="H18" s="345"/>
      <c r="I18" s="341">
        <v>0.52453028607739782</v>
      </c>
    </row>
    <row r="19" spans="1:9" s="20" customFormat="1" ht="14.25">
      <c r="A19" s="24" t="s">
        <v>379</v>
      </c>
      <c r="B19" s="23"/>
      <c r="C19" s="341">
        <v>0.4300678801260498</v>
      </c>
      <c r="D19" s="343"/>
      <c r="E19" s="341">
        <v>0.42587077657751776</v>
      </c>
      <c r="F19" s="342"/>
      <c r="G19" s="341">
        <v>0.43396149179531368</v>
      </c>
      <c r="H19" s="122"/>
      <c r="I19" s="341">
        <v>0.4469398610986654</v>
      </c>
    </row>
    <row r="20" spans="1:9" s="20" customFormat="1" ht="14.25">
      <c r="A20" s="24" t="s">
        <v>430</v>
      </c>
      <c r="B20" s="23"/>
      <c r="C20" s="341">
        <v>3.1776894714206499E-2</v>
      </c>
      <c r="D20" s="343"/>
      <c r="E20" s="341">
        <v>3.0690469930419656E-2</v>
      </c>
      <c r="F20" s="342"/>
      <c r="G20" s="341">
        <v>2.9780854145878877E-2</v>
      </c>
      <c r="H20" s="122"/>
      <c r="I20" s="341">
        <v>2.8000000000000001E-2</v>
      </c>
    </row>
    <row r="21" spans="1:9" s="20" customFormat="1">
      <c r="A21" s="27" t="s">
        <v>429</v>
      </c>
      <c r="B21" s="23"/>
      <c r="G21" s="77"/>
      <c r="H21" s="78"/>
      <c r="I21" s="77"/>
    </row>
    <row r="22" spans="1:9" s="20" customFormat="1">
      <c r="A22" s="24" t="s">
        <v>428</v>
      </c>
      <c r="B22" s="23"/>
      <c r="C22" s="340">
        <f>SUM(C23:C30)</f>
        <v>1421576</v>
      </c>
      <c r="E22" s="340">
        <v>1423614</v>
      </c>
      <c r="G22" s="274">
        <v>1415589</v>
      </c>
      <c r="I22" s="132">
        <v>1415468</v>
      </c>
    </row>
    <row r="23" spans="1:9" s="20" customFormat="1">
      <c r="A23" s="24" t="s">
        <v>427</v>
      </c>
      <c r="B23" s="23"/>
      <c r="C23" s="71">
        <v>146647</v>
      </c>
      <c r="E23" s="71">
        <v>151759</v>
      </c>
      <c r="G23" s="79">
        <v>146772</v>
      </c>
      <c r="I23" s="132">
        <v>144965</v>
      </c>
    </row>
    <row r="24" spans="1:9" s="20" customFormat="1">
      <c r="A24" s="24" t="s">
        <v>426</v>
      </c>
      <c r="B24" s="23"/>
      <c r="C24" s="71">
        <v>453665</v>
      </c>
      <c r="E24" s="71">
        <v>452849</v>
      </c>
      <c r="G24" s="79">
        <v>454188</v>
      </c>
      <c r="I24" s="132">
        <v>453631</v>
      </c>
    </row>
    <row r="25" spans="1:9" s="20" customFormat="1">
      <c r="A25" s="24" t="s">
        <v>425</v>
      </c>
      <c r="B25" s="23"/>
      <c r="C25" s="71">
        <v>264273.5</v>
      </c>
      <c r="E25" s="71">
        <v>264260</v>
      </c>
      <c r="G25" s="79">
        <v>261059</v>
      </c>
      <c r="I25" s="132">
        <v>259959</v>
      </c>
    </row>
    <row r="26" spans="1:9" s="20" customFormat="1">
      <c r="A26" s="24" t="s">
        <v>424</v>
      </c>
      <c r="B26" s="23"/>
      <c r="C26" s="71">
        <v>326657</v>
      </c>
      <c r="E26" s="71">
        <v>327125</v>
      </c>
      <c r="G26" s="79">
        <v>323794</v>
      </c>
      <c r="I26" s="132">
        <v>325143</v>
      </c>
    </row>
    <row r="27" spans="1:9" s="20" customFormat="1">
      <c r="A27" s="24" t="s">
        <v>423</v>
      </c>
      <c r="B27" s="23"/>
      <c r="C27" s="71">
        <v>1940.5</v>
      </c>
      <c r="E27" s="71">
        <v>1618</v>
      </c>
      <c r="G27" s="79">
        <v>1543</v>
      </c>
      <c r="I27" s="132">
        <v>1604</v>
      </c>
    </row>
    <row r="28" spans="1:9" s="20" customFormat="1">
      <c r="A28" s="24" t="s">
        <v>422</v>
      </c>
      <c r="B28" s="23"/>
      <c r="C28" s="71">
        <v>200870</v>
      </c>
      <c r="E28" s="71">
        <v>198557</v>
      </c>
      <c r="G28" s="79">
        <v>200803</v>
      </c>
      <c r="I28" s="132">
        <v>202549</v>
      </c>
    </row>
    <row r="29" spans="1:9" s="20" customFormat="1">
      <c r="A29" s="24" t="s">
        <v>421</v>
      </c>
      <c r="B29" s="23"/>
      <c r="C29" s="71">
        <v>25730</v>
      </c>
      <c r="E29" s="71">
        <v>25854</v>
      </c>
      <c r="G29" s="79">
        <v>26037</v>
      </c>
      <c r="I29" s="132">
        <v>26402</v>
      </c>
    </row>
    <row r="30" spans="1:9" s="20" customFormat="1">
      <c r="A30" s="24" t="s">
        <v>420</v>
      </c>
      <c r="B30" s="23"/>
      <c r="C30" s="71">
        <v>1793</v>
      </c>
      <c r="E30" s="71">
        <v>1592</v>
      </c>
      <c r="G30" s="79">
        <v>1393</v>
      </c>
      <c r="I30" s="132">
        <v>1215</v>
      </c>
    </row>
    <row r="31" spans="1:9" s="20" customFormat="1">
      <c r="A31" s="24" t="s">
        <v>42</v>
      </c>
      <c r="B31" s="23"/>
      <c r="I31" s="80"/>
    </row>
    <row r="32" spans="1:9" s="29" customFormat="1">
      <c r="A32" s="33" t="s">
        <v>419</v>
      </c>
      <c r="B32" s="32"/>
      <c r="E32" s="339"/>
      <c r="I32" s="189"/>
    </row>
    <row r="33" spans="1:10" s="20" customFormat="1">
      <c r="A33" s="27" t="s">
        <v>418</v>
      </c>
      <c r="B33" s="23"/>
      <c r="C33" s="339">
        <v>150130</v>
      </c>
      <c r="E33" s="339">
        <v>145633</v>
      </c>
      <c r="G33" s="132">
        <v>146110</v>
      </c>
      <c r="I33" s="132">
        <v>146110</v>
      </c>
    </row>
    <row r="34" spans="1:10" s="20" customFormat="1">
      <c r="A34" s="27" t="s">
        <v>417</v>
      </c>
      <c r="B34" s="23"/>
      <c r="C34" s="339">
        <v>34056</v>
      </c>
      <c r="E34" s="339">
        <v>35644</v>
      </c>
      <c r="G34" s="132">
        <v>34041</v>
      </c>
      <c r="I34" s="132">
        <v>36893</v>
      </c>
    </row>
    <row r="35" spans="1:10" s="20" customFormat="1">
      <c r="A35" s="27" t="s">
        <v>416</v>
      </c>
      <c r="B35" s="23"/>
      <c r="C35" s="339">
        <v>33009</v>
      </c>
      <c r="E35" s="339">
        <v>35880</v>
      </c>
      <c r="G35" s="132">
        <v>33461</v>
      </c>
      <c r="I35" s="132">
        <v>35827</v>
      </c>
    </row>
    <row r="36" spans="1:10" s="20" customFormat="1">
      <c r="A36" s="27" t="s">
        <v>415</v>
      </c>
      <c r="B36" s="23"/>
      <c r="C36" s="339">
        <v>151590</v>
      </c>
      <c r="E36" s="339">
        <v>151698</v>
      </c>
      <c r="G36" s="132">
        <v>151053</v>
      </c>
      <c r="I36" s="132">
        <v>151053</v>
      </c>
    </row>
    <row r="37" spans="1:10" s="20" customFormat="1">
      <c r="A37" s="24" t="s">
        <v>42</v>
      </c>
      <c r="B37" s="23"/>
      <c r="C37" s="37"/>
    </row>
    <row r="38" spans="1:10" s="29" customFormat="1">
      <c r="A38" s="33" t="s">
        <v>414</v>
      </c>
      <c r="B38" s="32"/>
    </row>
    <row r="39" spans="1:10" s="20" customFormat="1">
      <c r="A39" s="27" t="s">
        <v>413</v>
      </c>
      <c r="B39" s="23"/>
    </row>
    <row r="40" spans="1:10" s="20" customFormat="1">
      <c r="A40" s="24" t="s">
        <v>412</v>
      </c>
      <c r="B40" s="23"/>
      <c r="C40" s="71">
        <v>195044</v>
      </c>
      <c r="D40" s="71"/>
      <c r="E40" s="71">
        <v>192674</v>
      </c>
      <c r="F40" s="71"/>
      <c r="G40" s="132">
        <v>195027</v>
      </c>
      <c r="H40" s="122"/>
      <c r="I40" s="132">
        <v>196756</v>
      </c>
    </row>
    <row r="41" spans="1:10" s="20" customFormat="1">
      <c r="A41" s="24" t="s">
        <v>411</v>
      </c>
      <c r="B41" s="23"/>
      <c r="C41" s="71">
        <v>729</v>
      </c>
      <c r="D41" s="71"/>
      <c r="E41" s="71">
        <v>668</v>
      </c>
      <c r="F41" s="71"/>
      <c r="G41" s="132">
        <v>692</v>
      </c>
      <c r="H41" s="122"/>
      <c r="I41" s="132">
        <v>640</v>
      </c>
    </row>
    <row r="42" spans="1:10" s="20" customFormat="1">
      <c r="A42" s="24" t="s">
        <v>410</v>
      </c>
      <c r="B42" s="23"/>
      <c r="C42" s="71">
        <v>5097</v>
      </c>
      <c r="D42" s="71"/>
      <c r="E42" s="71">
        <v>5215</v>
      </c>
      <c r="F42" s="71"/>
      <c r="G42" s="132">
        <v>5084</v>
      </c>
      <c r="H42" s="122"/>
      <c r="I42" s="132">
        <v>5153</v>
      </c>
    </row>
    <row r="43" spans="1:10" s="20" customFormat="1">
      <c r="A43" s="24"/>
      <c r="B43" s="23"/>
    </row>
    <row r="44" spans="1:10" s="14" customFormat="1">
      <c r="A44" s="19" t="s">
        <v>1</v>
      </c>
      <c r="B44" s="18"/>
      <c r="C44" s="17"/>
      <c r="D44" s="15"/>
      <c r="E44" s="16"/>
      <c r="F44" s="15"/>
      <c r="G44" s="16"/>
      <c r="H44" s="15"/>
      <c r="I44" s="16"/>
      <c r="J44" s="15"/>
    </row>
    <row r="45" spans="1:10" s="338" customFormat="1" ht="17.25" customHeight="1">
      <c r="A45" s="1770" t="s">
        <v>409</v>
      </c>
      <c r="B45" s="1770"/>
      <c r="C45" s="1770"/>
      <c r="D45" s="1770"/>
      <c r="E45" s="1770"/>
      <c r="F45" s="1770"/>
      <c r="G45" s="1770"/>
      <c r="H45" s="1770"/>
      <c r="I45" s="1770"/>
      <c r="J45" s="67"/>
    </row>
    <row r="46" spans="1:10" ht="27.75" customHeight="1">
      <c r="A46" s="1758"/>
      <c r="B46" s="1756"/>
      <c r="C46" s="1757"/>
      <c r="D46" s="1756"/>
      <c r="E46" s="1757"/>
      <c r="F46" s="1756"/>
      <c r="G46" s="1757"/>
      <c r="H46" s="1756"/>
      <c r="I46" s="1757"/>
      <c r="J46" s="1756"/>
    </row>
    <row r="47" spans="1:10" ht="27.75" customHeight="1">
      <c r="A47" s="1758"/>
      <c r="B47" s="1756"/>
      <c r="C47" s="1757"/>
      <c r="D47" s="1756"/>
      <c r="E47" s="1757"/>
      <c r="F47" s="1756"/>
      <c r="G47" s="1757"/>
      <c r="H47" s="1756"/>
      <c r="I47" s="1757"/>
      <c r="J47" s="1756"/>
    </row>
    <row r="48" spans="1:10" ht="27.75" customHeight="1">
      <c r="A48" s="1755"/>
      <c r="B48" s="1756"/>
      <c r="C48" s="1757"/>
      <c r="D48" s="1756"/>
      <c r="E48" s="1757"/>
      <c r="F48" s="1756"/>
      <c r="G48" s="1757"/>
      <c r="H48" s="1756"/>
      <c r="I48" s="1757"/>
      <c r="J48" s="1756"/>
    </row>
    <row r="49" spans="1:10" ht="27.75" customHeight="1">
      <c r="A49" s="1755"/>
      <c r="B49" s="1756"/>
      <c r="C49" s="1757"/>
      <c r="D49" s="1756"/>
      <c r="E49" s="1757"/>
      <c r="F49" s="1756"/>
      <c r="G49" s="1757"/>
      <c r="H49" s="1756"/>
      <c r="I49" s="1757"/>
      <c r="J49" s="1756"/>
    </row>
    <row r="50" spans="1:10" ht="27.75" customHeight="1">
      <c r="A50" s="1755"/>
      <c r="B50" s="1756"/>
      <c r="C50" s="1757"/>
      <c r="D50" s="1756"/>
      <c r="E50" s="1757"/>
      <c r="F50" s="1756"/>
      <c r="G50" s="1757"/>
      <c r="H50" s="1756"/>
      <c r="I50" s="1757"/>
      <c r="J50" s="1756"/>
    </row>
    <row r="51" spans="1:10" ht="27.75" customHeight="1">
      <c r="A51" s="1755"/>
      <c r="B51" s="1756"/>
      <c r="C51" s="1757"/>
      <c r="D51" s="1756"/>
      <c r="E51" s="1757"/>
      <c r="F51" s="1756"/>
      <c r="G51" s="1757"/>
      <c r="H51" s="1756"/>
      <c r="I51" s="1757"/>
      <c r="J51" s="1756"/>
    </row>
    <row r="52" spans="1:10">
      <c r="A52" s="10"/>
      <c r="B52" s="9"/>
      <c r="C52" s="11"/>
      <c r="D52" s="9"/>
      <c r="E52" s="11"/>
      <c r="F52" s="9"/>
      <c r="G52" s="11"/>
      <c r="H52" s="9"/>
      <c r="I52" s="11"/>
      <c r="J52" s="9"/>
    </row>
    <row r="53" spans="1:10">
      <c r="A53" s="10"/>
      <c r="B53" s="9"/>
      <c r="C53" s="9"/>
      <c r="D53" s="9"/>
      <c r="E53" s="9"/>
      <c r="F53" s="9"/>
      <c r="G53" s="9"/>
      <c r="H53" s="9"/>
      <c r="I53" s="9"/>
      <c r="J53" s="9"/>
    </row>
    <row r="54" spans="1:10">
      <c r="A54" s="10"/>
      <c r="B54" s="9"/>
      <c r="C54" s="11"/>
      <c r="D54" s="9"/>
      <c r="E54" s="11"/>
      <c r="F54" s="9"/>
      <c r="G54" s="11"/>
      <c r="H54" s="9"/>
      <c r="I54" s="11"/>
      <c r="J54" s="9"/>
    </row>
    <row r="55" spans="1:10">
      <c r="A55" s="10"/>
      <c r="B55" s="9"/>
      <c r="C55" s="9"/>
      <c r="D55" s="9"/>
      <c r="E55" s="9"/>
      <c r="F55" s="9"/>
      <c r="G55" s="9"/>
      <c r="H55" s="9"/>
      <c r="I55" s="9"/>
      <c r="J55" s="9"/>
    </row>
    <row r="56" spans="1:10">
      <c r="A56" s="10"/>
      <c r="B56" s="9"/>
      <c r="C56" s="11"/>
      <c r="D56" s="9"/>
      <c r="E56" s="11"/>
      <c r="F56" s="9"/>
      <c r="G56" s="11"/>
      <c r="H56" s="9"/>
      <c r="I56" s="11"/>
      <c r="J56" s="9"/>
    </row>
    <row r="57" spans="1:10">
      <c r="A57" s="10"/>
      <c r="B57" s="9"/>
      <c r="C57" s="9"/>
      <c r="D57" s="9"/>
      <c r="E57" s="9"/>
      <c r="F57" s="9"/>
      <c r="G57" s="9"/>
      <c r="H57" s="9"/>
      <c r="I57" s="9"/>
      <c r="J57" s="9"/>
    </row>
    <row r="58" spans="1:10">
      <c r="A58" s="10"/>
      <c r="B58" s="9"/>
      <c r="C58" s="9"/>
      <c r="D58" s="9"/>
      <c r="E58" s="9"/>
      <c r="F58" s="9"/>
      <c r="G58" s="9"/>
      <c r="H58" s="9"/>
      <c r="I58" s="9"/>
      <c r="J58" s="9"/>
    </row>
    <row r="59" spans="1:10">
      <c r="A59" s="10"/>
      <c r="B59" s="9"/>
      <c r="C59" s="9"/>
      <c r="D59" s="9"/>
      <c r="E59" s="9"/>
      <c r="F59" s="9"/>
      <c r="G59" s="9"/>
      <c r="H59" s="9"/>
      <c r="I59" s="9"/>
      <c r="J59" s="9"/>
    </row>
    <row r="60" spans="1:10">
      <c r="B60" s="6"/>
      <c r="C60" s="6"/>
      <c r="D60" s="6"/>
      <c r="E60" s="7"/>
      <c r="F60" s="7"/>
    </row>
    <row r="61" spans="1:10">
      <c r="B61" s="6"/>
      <c r="C61" s="6"/>
      <c r="D61" s="6"/>
      <c r="E61" s="7"/>
      <c r="F61" s="7"/>
    </row>
    <row r="62" spans="1:10">
      <c r="B62" s="6"/>
      <c r="C62" s="6"/>
      <c r="D62" s="6"/>
      <c r="E62" s="7"/>
      <c r="F62" s="7"/>
    </row>
    <row r="63" spans="1:10">
      <c r="B63" s="6"/>
      <c r="C63" s="6"/>
      <c r="D63" s="6"/>
      <c r="E63" s="7"/>
      <c r="F63" s="7"/>
    </row>
    <row r="64" spans="1:10">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row>
    <row r="90" spans="2:6">
      <c r="B90" s="6"/>
    </row>
    <row r="91" spans="2:6">
      <c r="B91" s="6"/>
    </row>
    <row r="92" spans="2:6">
      <c r="B92" s="6"/>
    </row>
    <row r="93" spans="2:6">
      <c r="B93" s="6"/>
    </row>
    <row r="94" spans="2:6">
      <c r="B94" s="6"/>
    </row>
    <row r="95" spans="2:6">
      <c r="B95" s="6"/>
    </row>
    <row r="96" spans="2:6">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sheetData>
  <mergeCells count="7">
    <mergeCell ref="A50:J50"/>
    <mergeCell ref="A51:J51"/>
    <mergeCell ref="A45:I45"/>
    <mergeCell ref="A46:J46"/>
    <mergeCell ref="A47:J47"/>
    <mergeCell ref="A48:J48"/>
    <mergeCell ref="A49:J49"/>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8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440</v>
      </c>
      <c r="C3" s="61" t="s">
        <v>439</v>
      </c>
      <c r="D3" s="58"/>
      <c r="E3" s="59"/>
      <c r="F3" s="60"/>
      <c r="G3" s="59"/>
      <c r="H3" s="58"/>
      <c r="I3" s="59"/>
      <c r="J3" s="58"/>
    </row>
    <row r="4" spans="1:10" s="53" customFormat="1" ht="15.75">
      <c r="A4" s="57" t="s">
        <v>46</v>
      </c>
      <c r="B4" s="61" t="s">
        <v>456</v>
      </c>
      <c r="C4" s="61" t="s">
        <v>455</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72"/>
      <c r="D9" s="72"/>
      <c r="E9" s="72"/>
      <c r="F9" s="72"/>
      <c r="G9" s="72"/>
      <c r="H9" s="72"/>
      <c r="I9" s="72"/>
      <c r="J9" s="72"/>
    </row>
    <row r="10" spans="1:10" s="29" customFormat="1">
      <c r="A10" s="33" t="s">
        <v>454</v>
      </c>
      <c r="B10" s="32"/>
      <c r="C10" s="72"/>
      <c r="D10" s="72"/>
      <c r="E10" s="72"/>
      <c r="F10" s="72"/>
      <c r="G10" s="72"/>
      <c r="H10" s="72"/>
      <c r="I10" s="72"/>
      <c r="J10" s="72"/>
    </row>
    <row r="11" spans="1:10" s="20" customFormat="1">
      <c r="A11" s="27" t="s">
        <v>453</v>
      </c>
      <c r="B11" s="23"/>
      <c r="C11" s="77">
        <v>139</v>
      </c>
      <c r="D11" s="331"/>
      <c r="E11" s="77">
        <v>134</v>
      </c>
      <c r="F11" s="71"/>
      <c r="G11" s="77">
        <f>G12+G13</f>
        <v>107</v>
      </c>
      <c r="H11" s="331"/>
      <c r="I11" s="77">
        <f>I12+I13</f>
        <v>105</v>
      </c>
      <c r="J11" s="69"/>
    </row>
    <row r="12" spans="1:10" s="20" customFormat="1">
      <c r="A12" s="24" t="s">
        <v>452</v>
      </c>
      <c r="B12" s="23"/>
      <c r="C12" s="77">
        <v>73</v>
      </c>
      <c r="D12" s="331"/>
      <c r="E12" s="77">
        <v>79</v>
      </c>
      <c r="F12" s="69"/>
      <c r="G12" s="77">
        <v>70</v>
      </c>
      <c r="H12" s="331"/>
      <c r="I12" s="77">
        <v>75</v>
      </c>
      <c r="J12" s="69"/>
    </row>
    <row r="13" spans="1:10" s="20" customFormat="1">
      <c r="A13" s="24" t="s">
        <v>451</v>
      </c>
      <c r="B13" s="23"/>
      <c r="C13" s="77">
        <v>66</v>
      </c>
      <c r="D13" s="331"/>
      <c r="E13" s="77">
        <v>55</v>
      </c>
      <c r="F13" s="69"/>
      <c r="G13" s="77">
        <v>37</v>
      </c>
      <c r="H13" s="331"/>
      <c r="I13" s="77">
        <v>30</v>
      </c>
      <c r="J13" s="69"/>
    </row>
    <row r="14" spans="1:10" s="20" customFormat="1">
      <c r="A14" s="27" t="s">
        <v>450</v>
      </c>
      <c r="B14" s="23"/>
      <c r="C14" s="352">
        <f>14661000/139</f>
        <v>105474.82014388489</v>
      </c>
      <c r="D14" s="331"/>
      <c r="E14" s="353">
        <f>14391000/E11</f>
        <v>107395.5223880597</v>
      </c>
      <c r="F14" s="69"/>
      <c r="G14" s="352">
        <f>15132000/G11</f>
        <v>141420.56074766355</v>
      </c>
      <c r="H14" s="77" t="s">
        <v>238</v>
      </c>
      <c r="I14" s="352">
        <f>14995000/I11</f>
        <v>142809.52380952382</v>
      </c>
      <c r="J14" s="77" t="s">
        <v>238</v>
      </c>
    </row>
    <row r="15" spans="1:10" s="20" customFormat="1">
      <c r="A15" s="27" t="s">
        <v>449</v>
      </c>
      <c r="B15" s="23"/>
      <c r="C15" s="331"/>
      <c r="D15" s="331"/>
      <c r="E15" s="331"/>
      <c r="F15" s="69"/>
      <c r="G15" s="77"/>
      <c r="H15" s="331"/>
      <c r="I15" s="331"/>
      <c r="J15" s="69"/>
    </row>
    <row r="16" spans="1:10" s="20" customFormat="1">
      <c r="A16" s="24" t="s">
        <v>448</v>
      </c>
      <c r="B16" s="23"/>
      <c r="C16" s="352">
        <v>46564</v>
      </c>
      <c r="D16" s="331"/>
      <c r="E16" s="352">
        <v>47495</v>
      </c>
      <c r="F16" s="69"/>
      <c r="G16" s="352">
        <v>48445</v>
      </c>
      <c r="H16" s="331"/>
      <c r="I16" s="352">
        <v>49414</v>
      </c>
      <c r="J16" s="69"/>
    </row>
    <row r="17" spans="1:10" s="20" customFormat="1">
      <c r="A17" s="24" t="s">
        <v>447</v>
      </c>
      <c r="B17" s="23"/>
      <c r="C17" s="352">
        <v>58180</v>
      </c>
      <c r="D17" s="331"/>
      <c r="E17" s="352">
        <v>59344</v>
      </c>
      <c r="F17" s="69"/>
      <c r="G17" s="352">
        <v>60532</v>
      </c>
      <c r="H17" s="331"/>
      <c r="I17" s="352">
        <v>61743</v>
      </c>
      <c r="J17" s="69"/>
    </row>
    <row r="18" spans="1:10" s="20" customFormat="1">
      <c r="A18" s="27" t="s">
        <v>446</v>
      </c>
      <c r="B18" s="23"/>
      <c r="C18" s="352">
        <f>3594000/139</f>
        <v>25856.115107913669</v>
      </c>
      <c r="D18" s="331"/>
      <c r="E18" s="352">
        <f>3597000/E11</f>
        <v>26843.283582089553</v>
      </c>
      <c r="F18" s="69"/>
      <c r="G18" s="352">
        <f>6590000/107</f>
        <v>61588.785046728975</v>
      </c>
      <c r="H18" s="331"/>
      <c r="I18" s="352">
        <f>6590000/I11</f>
        <v>62761.904761904763</v>
      </c>
      <c r="J18" s="69"/>
    </row>
    <row r="19" spans="1:10" s="20" customFormat="1">
      <c r="A19" s="27" t="s">
        <v>445</v>
      </c>
      <c r="B19" s="23"/>
      <c r="C19" s="77">
        <v>14</v>
      </c>
      <c r="D19" s="331"/>
      <c r="E19" s="77">
        <v>25</v>
      </c>
      <c r="F19" s="69"/>
      <c r="G19" s="77">
        <v>9</v>
      </c>
      <c r="H19" s="331"/>
      <c r="I19" s="77">
        <v>14</v>
      </c>
      <c r="J19" s="69"/>
    </row>
    <row r="20" spans="1:10" s="20" customFormat="1">
      <c r="A20" s="24" t="s">
        <v>444</v>
      </c>
      <c r="B20" s="23"/>
      <c r="C20" s="77">
        <v>4</v>
      </c>
      <c r="D20" s="331"/>
      <c r="E20" s="77">
        <v>6</v>
      </c>
      <c r="F20" s="69"/>
      <c r="G20" s="77">
        <v>3</v>
      </c>
      <c r="H20" s="331"/>
      <c r="I20" s="77">
        <v>4</v>
      </c>
      <c r="J20" s="69"/>
    </row>
    <row r="21" spans="1:10" s="20" customFormat="1">
      <c r="A21" s="24" t="s">
        <v>443</v>
      </c>
      <c r="B21" s="23"/>
      <c r="C21" s="77">
        <v>10</v>
      </c>
      <c r="D21" s="331"/>
      <c r="E21" s="77">
        <v>19</v>
      </c>
      <c r="F21" s="69"/>
      <c r="G21" s="77">
        <v>6</v>
      </c>
      <c r="H21" s="331"/>
      <c r="I21" s="77">
        <v>10</v>
      </c>
      <c r="J21" s="69"/>
    </row>
    <row r="22" spans="1:10" s="20" customFormat="1">
      <c r="A22" s="27"/>
      <c r="B22" s="23"/>
    </row>
    <row r="23" spans="1:10" s="14" customFormat="1">
      <c r="A23" s="19" t="s">
        <v>1</v>
      </c>
      <c r="B23" s="18"/>
      <c r="C23" s="17"/>
      <c r="D23" s="15"/>
      <c r="E23" s="16"/>
      <c r="F23" s="15"/>
      <c r="G23" s="16"/>
      <c r="H23" s="15"/>
      <c r="I23" s="16"/>
      <c r="J23" s="15"/>
    </row>
    <row r="24" spans="1:10">
      <c r="A24" s="1758" t="s">
        <v>442</v>
      </c>
      <c r="B24" s="1756"/>
      <c r="C24" s="1757"/>
      <c r="D24" s="1756"/>
      <c r="E24" s="1757"/>
      <c r="F24" s="1756"/>
      <c r="G24" s="1757"/>
      <c r="H24" s="1756"/>
      <c r="I24" s="1757"/>
      <c r="J24" s="1756"/>
    </row>
    <row r="25" spans="1:10">
      <c r="A25" s="1758" t="s">
        <v>441</v>
      </c>
      <c r="B25" s="1756"/>
      <c r="C25" s="1757"/>
      <c r="D25" s="1756"/>
      <c r="E25" s="1757"/>
      <c r="F25" s="1756"/>
      <c r="G25" s="1757"/>
      <c r="H25" s="1756"/>
      <c r="I25" s="1757"/>
      <c r="J25" s="1756"/>
    </row>
    <row r="26" spans="1:10" ht="27.75" customHeight="1">
      <c r="A26" s="1755"/>
      <c r="B26" s="1756"/>
      <c r="C26" s="1757"/>
      <c r="D26" s="1756"/>
      <c r="E26" s="1757"/>
      <c r="F26" s="1756"/>
      <c r="G26" s="1757"/>
      <c r="H26" s="1756"/>
      <c r="I26" s="1757"/>
      <c r="J26" s="1756"/>
    </row>
    <row r="27" spans="1:10" ht="27.75" customHeight="1">
      <c r="A27" s="1755"/>
      <c r="B27" s="1756"/>
      <c r="C27" s="1757"/>
      <c r="D27" s="1756"/>
      <c r="E27" s="1757"/>
      <c r="F27" s="1756"/>
      <c r="G27" s="1757"/>
      <c r="H27" s="1756"/>
      <c r="I27" s="1757"/>
      <c r="J27" s="1756"/>
    </row>
    <row r="28" spans="1:10" ht="27.75" customHeight="1">
      <c r="A28" s="1755"/>
      <c r="B28" s="1756"/>
      <c r="C28" s="1757"/>
      <c r="D28" s="1756"/>
      <c r="E28" s="1757"/>
      <c r="F28" s="1756"/>
      <c r="G28" s="1757"/>
      <c r="H28" s="1756"/>
      <c r="I28" s="1757"/>
      <c r="J28" s="1756"/>
    </row>
    <row r="29" spans="1:10" ht="27.75" customHeight="1">
      <c r="A29" s="1755"/>
      <c r="B29" s="1756"/>
      <c r="C29" s="1757"/>
      <c r="D29" s="1756"/>
      <c r="E29" s="1757"/>
      <c r="F29" s="1756"/>
      <c r="G29" s="1757"/>
      <c r="H29" s="1756"/>
      <c r="I29" s="1757"/>
      <c r="J29" s="1756"/>
    </row>
    <row r="30" spans="1:10" ht="27.75" customHeight="1">
      <c r="A30" s="1755"/>
      <c r="B30" s="1756"/>
      <c r="C30" s="1757"/>
      <c r="D30" s="1756"/>
      <c r="E30" s="1757"/>
      <c r="F30" s="1756"/>
      <c r="G30" s="1757"/>
      <c r="H30" s="1756"/>
      <c r="I30" s="1757"/>
      <c r="J30" s="1756"/>
    </row>
    <row r="31" spans="1:10" ht="27.75" customHeight="1">
      <c r="A31" s="1755"/>
      <c r="B31" s="1756"/>
      <c r="C31" s="1757"/>
      <c r="D31" s="1756"/>
      <c r="E31" s="1757"/>
      <c r="F31" s="1756"/>
      <c r="G31" s="1757"/>
      <c r="H31" s="1756"/>
      <c r="I31" s="1757"/>
      <c r="J31" s="1756"/>
    </row>
    <row r="32" spans="1:10" ht="27.75" customHeight="1">
      <c r="A32" s="1755"/>
      <c r="B32" s="1756"/>
      <c r="C32" s="1757"/>
      <c r="D32" s="1756"/>
      <c r="E32" s="1757"/>
      <c r="F32" s="1756"/>
      <c r="G32" s="1757"/>
      <c r="H32" s="1756"/>
      <c r="I32" s="1757"/>
      <c r="J32" s="1756"/>
    </row>
    <row r="33" spans="1:10">
      <c r="A33" s="10"/>
      <c r="B33" s="9"/>
      <c r="C33" s="11"/>
      <c r="D33" s="9"/>
      <c r="E33" s="11"/>
      <c r="F33" s="9"/>
      <c r="G33" s="11"/>
      <c r="H33" s="9"/>
      <c r="I33" s="11"/>
      <c r="J33" s="9"/>
    </row>
    <row r="34" spans="1:10">
      <c r="A34" s="10"/>
      <c r="B34" s="9"/>
      <c r="C34" s="9"/>
      <c r="D34" s="9"/>
      <c r="E34" s="9"/>
      <c r="F34" s="9"/>
      <c r="G34" s="9"/>
      <c r="H34" s="9"/>
      <c r="I34" s="9"/>
      <c r="J34" s="9"/>
    </row>
    <row r="35" spans="1:10">
      <c r="A35" s="10"/>
      <c r="B35" s="9"/>
      <c r="C35" s="11"/>
      <c r="D35" s="9"/>
      <c r="E35" s="11"/>
      <c r="F35" s="9"/>
      <c r="G35" s="11"/>
      <c r="H35" s="9"/>
      <c r="I35" s="11"/>
      <c r="J35" s="9"/>
    </row>
    <row r="36" spans="1:10">
      <c r="A36" s="10"/>
      <c r="B36" s="9"/>
      <c r="C36" s="9"/>
      <c r="D36" s="9"/>
      <c r="E36" s="9"/>
      <c r="F36" s="9"/>
      <c r="G36" s="9"/>
      <c r="H36" s="9"/>
      <c r="I36" s="9"/>
      <c r="J36" s="9"/>
    </row>
    <row r="37" spans="1:10">
      <c r="A37" s="10"/>
      <c r="B37" s="9"/>
      <c r="C37" s="11"/>
      <c r="D37" s="9"/>
      <c r="E37" s="11"/>
      <c r="F37" s="9"/>
      <c r="G37" s="11"/>
      <c r="H37" s="9"/>
      <c r="I37" s="11"/>
      <c r="J37" s="9"/>
    </row>
    <row r="38" spans="1:10">
      <c r="A38" s="10"/>
      <c r="B38" s="9"/>
      <c r="C38" s="9"/>
      <c r="D38" s="9"/>
      <c r="E38" s="9"/>
      <c r="F38" s="9"/>
      <c r="G38" s="9"/>
      <c r="H38" s="9"/>
      <c r="I38" s="9"/>
      <c r="J38" s="9"/>
    </row>
    <row r="39" spans="1:10">
      <c r="A39" s="10"/>
      <c r="B39" s="9"/>
      <c r="C39" s="9"/>
      <c r="D39" s="9"/>
      <c r="E39" s="9"/>
      <c r="F39" s="9"/>
      <c r="G39" s="9"/>
      <c r="H39" s="9"/>
      <c r="I39" s="9"/>
      <c r="J39" s="9"/>
    </row>
    <row r="40" spans="1:10">
      <c r="A40" s="10"/>
      <c r="B40" s="9"/>
      <c r="C40" s="9"/>
      <c r="D40" s="9"/>
      <c r="E40" s="9"/>
      <c r="F40" s="9"/>
      <c r="G40" s="9"/>
      <c r="H40" s="9"/>
      <c r="I40" s="9"/>
      <c r="J40" s="9"/>
    </row>
    <row r="41" spans="1:10">
      <c r="B41" s="6"/>
      <c r="C41" s="6"/>
      <c r="D41" s="6"/>
      <c r="E41" s="7"/>
      <c r="F41" s="7"/>
    </row>
    <row r="42" spans="1:10">
      <c r="B42" s="6"/>
      <c r="C42" s="6"/>
      <c r="D42" s="6"/>
      <c r="E42" s="7"/>
      <c r="F42" s="7"/>
    </row>
    <row r="43" spans="1:10">
      <c r="B43" s="6"/>
      <c r="C43" s="6"/>
      <c r="D43" s="6"/>
      <c r="E43" s="7"/>
      <c r="F43" s="7"/>
    </row>
    <row r="44" spans="1:10">
      <c r="B44" s="6"/>
      <c r="C44" s="6"/>
      <c r="D44" s="6"/>
      <c r="E44" s="7"/>
      <c r="F44" s="7"/>
    </row>
    <row r="45" spans="1:10">
      <c r="B45" s="6"/>
      <c r="C45" s="6"/>
      <c r="D45" s="6"/>
      <c r="E45" s="7"/>
      <c r="F45" s="7"/>
    </row>
    <row r="46" spans="1:10">
      <c r="B46" s="6"/>
      <c r="C46" s="6"/>
      <c r="D46" s="6"/>
      <c r="E46" s="7"/>
      <c r="F46" s="7"/>
    </row>
    <row r="47" spans="1:10">
      <c r="B47" s="6"/>
      <c r="C47" s="6"/>
      <c r="D47" s="6"/>
      <c r="E47" s="7"/>
      <c r="F47" s="7"/>
    </row>
    <row r="48" spans="1:10">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c r="C63" s="6"/>
      <c r="D63" s="6"/>
      <c r="E63" s="7"/>
      <c r="F63" s="7"/>
    </row>
    <row r="64" spans="2:6">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row>
    <row r="71" spans="2:6">
      <c r="B71" s="6"/>
    </row>
    <row r="72" spans="2:6">
      <c r="B72" s="6"/>
    </row>
    <row r="73" spans="2:6">
      <c r="B73" s="6"/>
    </row>
    <row r="74" spans="2:6">
      <c r="B74" s="6"/>
    </row>
    <row r="75" spans="2:6">
      <c r="B75" s="6"/>
    </row>
    <row r="76" spans="2:6">
      <c r="B76" s="6"/>
    </row>
    <row r="77" spans="2:6">
      <c r="B77" s="6"/>
    </row>
    <row r="78" spans="2:6">
      <c r="B78" s="6"/>
    </row>
    <row r="79" spans="2:6">
      <c r="B79" s="6"/>
    </row>
    <row r="80" spans="2:6">
      <c r="B80" s="6"/>
    </row>
    <row r="81" spans="2:3">
      <c r="B81" s="6"/>
    </row>
    <row r="82" spans="2:3">
      <c r="B82" s="6"/>
    </row>
    <row r="83" spans="2:3">
      <c r="B83" s="6"/>
    </row>
    <row r="84" spans="2:3">
      <c r="B84" s="6"/>
    </row>
    <row r="85" spans="2:3">
      <c r="B85" s="6"/>
    </row>
    <row r="86" spans="2:3">
      <c r="B86" s="6"/>
      <c r="C86" s="3"/>
    </row>
  </sheetData>
  <mergeCells count="9">
    <mergeCell ref="A29:J29"/>
    <mergeCell ref="A30:J30"/>
    <mergeCell ref="A31:J31"/>
    <mergeCell ref="A32:J32"/>
    <mergeCell ref="A24:J24"/>
    <mergeCell ref="A25:J25"/>
    <mergeCell ref="A26:J26"/>
    <mergeCell ref="A27:J27"/>
    <mergeCell ref="A28:J28"/>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77"/>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5" sqref="A15"/>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440</v>
      </c>
      <c r="C3" s="61" t="s">
        <v>439</v>
      </c>
      <c r="D3" s="58"/>
      <c r="E3" s="59"/>
      <c r="F3" s="60"/>
      <c r="G3" s="59"/>
      <c r="H3" s="58"/>
      <c r="I3" s="59"/>
      <c r="J3" s="58"/>
    </row>
    <row r="4" spans="1:10" s="53" customFormat="1" ht="15.75">
      <c r="A4" s="57" t="s">
        <v>46</v>
      </c>
      <c r="B4" s="61" t="s">
        <v>463</v>
      </c>
      <c r="C4" s="61" t="s">
        <v>462</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461</v>
      </c>
      <c r="B9" s="32"/>
      <c r="C9" s="72"/>
      <c r="D9" s="72"/>
      <c r="E9" s="72"/>
      <c r="F9" s="72"/>
      <c r="G9" s="72"/>
      <c r="H9" s="72"/>
      <c r="I9" s="72"/>
    </row>
    <row r="10" spans="1:10" s="29" customFormat="1">
      <c r="A10" s="33" t="s">
        <v>460</v>
      </c>
      <c r="B10" s="32"/>
      <c r="C10" s="72"/>
      <c r="D10" s="72"/>
      <c r="E10" s="72"/>
      <c r="F10" s="72"/>
      <c r="G10" s="72"/>
      <c r="H10" s="72"/>
      <c r="I10" s="72"/>
    </row>
    <row r="11" spans="1:10" s="20" customFormat="1">
      <c r="A11" s="27" t="s">
        <v>459</v>
      </c>
      <c r="B11" s="23"/>
      <c r="C11" s="69"/>
      <c r="D11" s="69"/>
      <c r="E11" s="69"/>
      <c r="F11" s="69"/>
      <c r="G11" s="69"/>
      <c r="H11" s="69"/>
      <c r="I11" s="69"/>
    </row>
    <row r="12" spans="1:10" s="20" customFormat="1">
      <c r="A12" s="24" t="s">
        <v>458</v>
      </c>
      <c r="B12" s="23"/>
      <c r="C12" s="71">
        <v>81932</v>
      </c>
      <c r="D12" s="69"/>
      <c r="E12" s="71">
        <v>78797</v>
      </c>
      <c r="F12" s="69"/>
      <c r="G12" s="71">
        <v>73419</v>
      </c>
      <c r="H12" s="69"/>
      <c r="I12" s="71">
        <v>68407</v>
      </c>
    </row>
    <row r="13" spans="1:10" s="20" customFormat="1">
      <c r="A13" s="24" t="s">
        <v>457</v>
      </c>
      <c r="B13" s="23"/>
      <c r="C13" s="71">
        <v>21547</v>
      </c>
      <c r="D13" s="69"/>
      <c r="E13" s="71">
        <v>20464</v>
      </c>
      <c r="F13" s="69"/>
      <c r="G13" s="71">
        <v>18986</v>
      </c>
      <c r="H13" s="69"/>
      <c r="I13" s="71">
        <v>18749</v>
      </c>
    </row>
    <row r="14" spans="1:10" s="20" customFormat="1">
      <c r="A14" s="70"/>
      <c r="B14" s="23"/>
    </row>
    <row r="15" spans="1:10" s="14" customFormat="1">
      <c r="A15" s="19"/>
      <c r="B15" s="18"/>
      <c r="C15" s="16"/>
      <c r="D15" s="15"/>
      <c r="E15" s="16"/>
      <c r="F15" s="15"/>
      <c r="G15" s="16"/>
      <c r="H15" s="15"/>
      <c r="I15" s="16"/>
      <c r="J15" s="15"/>
    </row>
    <row r="16" spans="1:10" ht="27.75" customHeight="1">
      <c r="A16" s="1755"/>
      <c r="B16" s="1756"/>
      <c r="C16" s="1757"/>
      <c r="D16" s="1756"/>
      <c r="E16" s="1757"/>
      <c r="F16" s="1756"/>
      <c r="G16" s="1757"/>
      <c r="H16" s="1756"/>
      <c r="I16" s="1757"/>
      <c r="J16" s="1756"/>
    </row>
    <row r="17" spans="1:10" ht="27.75" customHeight="1">
      <c r="A17" s="1755"/>
      <c r="B17" s="1756"/>
      <c r="C17" s="1757"/>
      <c r="D17" s="1756"/>
      <c r="E17" s="1757"/>
      <c r="F17" s="1756"/>
      <c r="G17" s="1757"/>
      <c r="H17" s="1756"/>
      <c r="I17" s="1757"/>
      <c r="J17" s="1756"/>
    </row>
    <row r="18" spans="1:10" ht="27.75" customHeight="1">
      <c r="A18" s="1755"/>
      <c r="B18" s="1756"/>
      <c r="C18" s="1757"/>
      <c r="D18" s="1756"/>
      <c r="E18" s="1757"/>
      <c r="F18" s="1756"/>
      <c r="G18" s="1757"/>
      <c r="H18" s="1756"/>
      <c r="I18" s="1757"/>
      <c r="J18" s="1756"/>
    </row>
    <row r="19" spans="1:10" ht="27.75" customHeight="1">
      <c r="A19" s="1755"/>
      <c r="B19" s="1756"/>
      <c r="C19" s="1757"/>
      <c r="D19" s="1756"/>
      <c r="E19" s="1757"/>
      <c r="F19" s="1756"/>
      <c r="G19" s="1757"/>
      <c r="H19" s="1756"/>
      <c r="I19" s="1757"/>
      <c r="J19" s="1756"/>
    </row>
    <row r="20" spans="1:10" ht="27.75" customHeight="1">
      <c r="A20" s="1755"/>
      <c r="B20" s="1756"/>
      <c r="C20" s="1757"/>
      <c r="D20" s="1756"/>
      <c r="E20" s="1757"/>
      <c r="F20" s="1756"/>
      <c r="G20" s="1757"/>
      <c r="H20" s="1756"/>
      <c r="I20" s="1757"/>
      <c r="J20" s="1756"/>
    </row>
    <row r="21" spans="1:10" ht="27.75" customHeight="1">
      <c r="A21" s="1755"/>
      <c r="B21" s="1756"/>
      <c r="C21" s="1757"/>
      <c r="D21" s="1756"/>
      <c r="E21" s="1757"/>
      <c r="F21" s="1756"/>
      <c r="G21" s="1757"/>
      <c r="H21" s="1756"/>
      <c r="I21" s="1757"/>
      <c r="J21" s="1756"/>
    </row>
    <row r="22" spans="1:10" ht="27.75" customHeight="1">
      <c r="A22" s="1755"/>
      <c r="B22" s="1756"/>
      <c r="C22" s="1757"/>
      <c r="D22" s="1756"/>
      <c r="E22" s="1757"/>
      <c r="F22" s="1756"/>
      <c r="G22" s="1757"/>
      <c r="H22" s="1756"/>
      <c r="I22" s="1757"/>
      <c r="J22" s="1756"/>
    </row>
    <row r="23" spans="1:10" ht="27.75" customHeight="1">
      <c r="A23" s="1755"/>
      <c r="B23" s="1756"/>
      <c r="C23" s="1757"/>
      <c r="D23" s="1756"/>
      <c r="E23" s="1757"/>
      <c r="F23" s="1756"/>
      <c r="G23" s="1757"/>
      <c r="H23" s="1756"/>
      <c r="I23" s="1757"/>
      <c r="J23" s="1756"/>
    </row>
    <row r="24" spans="1:10">
      <c r="A24" s="10"/>
      <c r="B24" s="9"/>
      <c r="C24" s="11"/>
      <c r="D24" s="9"/>
      <c r="E24" s="11"/>
      <c r="F24" s="9"/>
      <c r="G24" s="11"/>
      <c r="H24" s="9"/>
      <c r="I24" s="11"/>
      <c r="J24" s="9"/>
    </row>
    <row r="25" spans="1:10">
      <c r="A25" s="10"/>
      <c r="B25" s="9"/>
      <c r="C25" s="9"/>
      <c r="D25" s="9"/>
      <c r="E25" s="9"/>
      <c r="F25" s="9"/>
      <c r="G25" s="9"/>
      <c r="H25" s="9"/>
      <c r="I25" s="9"/>
      <c r="J25" s="9"/>
    </row>
    <row r="26" spans="1:10">
      <c r="A26" s="10"/>
      <c r="B26" s="9"/>
      <c r="C26" s="11"/>
      <c r="D26" s="9"/>
      <c r="E26" s="11"/>
      <c r="F26" s="9"/>
      <c r="G26" s="11"/>
      <c r="H26" s="9"/>
      <c r="I26" s="11"/>
      <c r="J26" s="9"/>
    </row>
    <row r="27" spans="1:10">
      <c r="A27" s="10"/>
      <c r="B27" s="9"/>
      <c r="C27" s="9"/>
      <c r="D27" s="9"/>
      <c r="E27" s="9"/>
      <c r="F27" s="9"/>
      <c r="G27" s="9"/>
      <c r="H27" s="9"/>
      <c r="I27" s="9"/>
      <c r="J27" s="9"/>
    </row>
    <row r="28" spans="1:10">
      <c r="A28" s="10"/>
      <c r="B28" s="9"/>
      <c r="C28" s="11"/>
      <c r="D28" s="9"/>
      <c r="E28" s="11"/>
      <c r="F28" s="9"/>
      <c r="G28" s="11"/>
      <c r="H28" s="9"/>
      <c r="I28" s="11"/>
      <c r="J28" s="9"/>
    </row>
    <row r="29" spans="1:10">
      <c r="A29" s="10"/>
      <c r="B29" s="9"/>
      <c r="C29" s="9"/>
      <c r="D29" s="9"/>
      <c r="E29" s="9"/>
      <c r="F29" s="9"/>
      <c r="G29" s="9"/>
      <c r="H29" s="9"/>
      <c r="I29" s="9"/>
      <c r="J29" s="9"/>
    </row>
    <row r="30" spans="1:10">
      <c r="A30" s="10"/>
      <c r="B30" s="9"/>
      <c r="C30" s="9"/>
      <c r="D30" s="9"/>
      <c r="E30" s="9"/>
      <c r="F30" s="9"/>
      <c r="G30" s="9"/>
      <c r="H30" s="9"/>
      <c r="I30" s="9"/>
      <c r="J30" s="9"/>
    </row>
    <row r="31" spans="1:10">
      <c r="A31" s="10"/>
      <c r="B31" s="9"/>
      <c r="C31" s="9"/>
      <c r="D31" s="9"/>
      <c r="E31" s="9"/>
      <c r="F31" s="9"/>
      <c r="G31" s="9"/>
      <c r="H31" s="9"/>
      <c r="I31" s="9"/>
      <c r="J31" s="9"/>
    </row>
    <row r="32" spans="1:10">
      <c r="B32" s="6"/>
      <c r="C32" s="6"/>
      <c r="D32" s="6"/>
      <c r="E32" s="7"/>
      <c r="F32" s="7"/>
    </row>
    <row r="33" spans="2:6">
      <c r="B33" s="6"/>
      <c r="C33" s="6"/>
      <c r="D33" s="6"/>
      <c r="E33" s="7"/>
      <c r="F33" s="7"/>
    </row>
    <row r="34" spans="2:6">
      <c r="B34" s="6"/>
      <c r="C34" s="6"/>
      <c r="D34" s="6"/>
      <c r="E34" s="7"/>
      <c r="F34" s="7"/>
    </row>
    <row r="35" spans="2:6">
      <c r="B35" s="6"/>
      <c r="C35" s="6"/>
      <c r="D35" s="6"/>
      <c r="E35" s="7"/>
      <c r="F35" s="7"/>
    </row>
    <row r="36" spans="2:6">
      <c r="B36" s="6"/>
      <c r="C36" s="6"/>
      <c r="D36" s="6"/>
      <c r="E36" s="7"/>
      <c r="F36" s="7"/>
    </row>
    <row r="37" spans="2:6">
      <c r="B37" s="6"/>
      <c r="C37" s="6"/>
      <c r="D37" s="6"/>
      <c r="E37" s="7"/>
      <c r="F37" s="7"/>
    </row>
    <row r="38" spans="2:6">
      <c r="B38" s="6"/>
      <c r="C38" s="6"/>
      <c r="D38" s="6"/>
      <c r="E38" s="7"/>
      <c r="F38" s="7"/>
    </row>
    <row r="39" spans="2:6">
      <c r="B39" s="6"/>
      <c r="C39" s="6"/>
      <c r="D39" s="6"/>
      <c r="E39" s="7"/>
      <c r="F39" s="7"/>
    </row>
    <row r="40" spans="2:6">
      <c r="B40" s="6"/>
      <c r="C40" s="6"/>
      <c r="D40" s="6"/>
      <c r="E40" s="7"/>
      <c r="F40" s="7"/>
    </row>
    <row r="41" spans="2:6">
      <c r="B41" s="6"/>
      <c r="C41" s="6"/>
      <c r="D41" s="6"/>
      <c r="E41" s="7"/>
      <c r="F41" s="7"/>
    </row>
    <row r="42" spans="2:6">
      <c r="B42" s="6"/>
      <c r="C42" s="6"/>
      <c r="D42" s="6"/>
      <c r="E42" s="7"/>
      <c r="F42" s="7"/>
    </row>
    <row r="43" spans="2:6">
      <c r="B43" s="6"/>
      <c r="C43" s="6"/>
      <c r="D43" s="6"/>
      <c r="E43" s="7"/>
      <c r="F43" s="7"/>
    </row>
    <row r="44" spans="2:6">
      <c r="B44" s="6"/>
      <c r="C44" s="6"/>
      <c r="D44" s="6"/>
      <c r="E44" s="7"/>
      <c r="F44" s="7"/>
    </row>
    <row r="45" spans="2:6">
      <c r="B45" s="6"/>
      <c r="C45" s="6"/>
      <c r="D45" s="6"/>
      <c r="E45" s="7"/>
      <c r="F45" s="7"/>
    </row>
    <row r="46" spans="2:6">
      <c r="B46" s="6"/>
      <c r="C46" s="6"/>
      <c r="D46" s="6"/>
      <c r="E46" s="7"/>
      <c r="F46" s="7"/>
    </row>
    <row r="47" spans="2:6">
      <c r="B47" s="6"/>
      <c r="C47" s="6"/>
      <c r="D47" s="6"/>
      <c r="E47" s="7"/>
      <c r="F47" s="7"/>
    </row>
    <row r="48" spans="2:6">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row>
    <row r="62" spans="2:6">
      <c r="B62" s="6"/>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sheetData>
  <mergeCells count="8">
    <mergeCell ref="A21:J21"/>
    <mergeCell ref="A22:J22"/>
    <mergeCell ref="A23:J23"/>
    <mergeCell ref="A16:J16"/>
    <mergeCell ref="A17:J17"/>
    <mergeCell ref="A18:J18"/>
    <mergeCell ref="A19:J19"/>
    <mergeCell ref="A20:J20"/>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99"/>
  <sheetViews>
    <sheetView showGridLines="0" workbookViewId="0">
      <pane xSplit="2" ySplit="8" topLeftCell="C12" activePane="bottomRight" state="frozen"/>
      <selection activeCell="C9" sqref="C9"/>
      <selection pane="topRight" activeCell="C9" sqref="C9"/>
      <selection pane="bottomLeft" activeCell="C9" sqref="C9"/>
      <selection pane="bottomRight" activeCell="A42" sqref="A42"/>
    </sheetView>
  </sheetViews>
  <sheetFormatPr defaultRowHeight="12.75"/>
  <cols>
    <col min="1" max="1" width="51.42578125" style="6" customWidth="1"/>
    <col min="2" max="2" width="6.42578125" style="5" bestFit="1" customWidth="1"/>
    <col min="3" max="3" width="12.855468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369"/>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440</v>
      </c>
      <c r="C3" s="61" t="s">
        <v>439</v>
      </c>
      <c r="D3" s="58"/>
      <c r="E3" s="59"/>
      <c r="F3" s="60"/>
      <c r="G3" s="59"/>
      <c r="H3" s="58"/>
      <c r="I3" s="59"/>
      <c r="J3" s="58"/>
    </row>
    <row r="4" spans="1:10" s="53" customFormat="1" ht="15.75">
      <c r="A4" s="57" t="s">
        <v>46</v>
      </c>
      <c r="B4" s="61" t="s">
        <v>440</v>
      </c>
      <c r="C4" s="61" t="s">
        <v>495</v>
      </c>
      <c r="D4" s="58"/>
      <c r="E4" s="59"/>
      <c r="F4" s="60"/>
      <c r="G4" s="59"/>
      <c r="H4" s="58"/>
      <c r="I4" s="59"/>
      <c r="J4" s="58"/>
    </row>
    <row r="5" spans="1:10" s="53" customFormat="1" ht="15.75">
      <c r="A5" s="57" t="s">
        <v>43</v>
      </c>
      <c r="B5" s="56" t="s">
        <v>42</v>
      </c>
      <c r="C5" s="56"/>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30"/>
      <c r="D9" s="30"/>
      <c r="E9" s="30"/>
      <c r="F9" s="30"/>
      <c r="G9" s="30"/>
      <c r="H9" s="30"/>
      <c r="I9" s="30"/>
      <c r="J9" s="30"/>
    </row>
    <row r="10" spans="1:10" s="20" customFormat="1">
      <c r="A10" s="367" t="s">
        <v>494</v>
      </c>
      <c r="B10" s="366"/>
      <c r="C10" s="368"/>
      <c r="D10" s="368"/>
      <c r="E10" s="368"/>
      <c r="F10" s="368"/>
      <c r="G10" s="368"/>
      <c r="H10" s="21"/>
      <c r="I10" s="21"/>
      <c r="J10" s="21"/>
    </row>
    <row r="11" spans="1:10" s="20" customFormat="1">
      <c r="A11" s="296" t="s">
        <v>493</v>
      </c>
      <c r="B11" s="295"/>
      <c r="C11" s="28">
        <v>61631</v>
      </c>
      <c r="D11" s="28"/>
      <c r="E11" s="28">
        <v>64713</v>
      </c>
      <c r="F11" s="22"/>
      <c r="G11" s="28">
        <v>67848</v>
      </c>
      <c r="H11" s="357"/>
      <c r="I11" s="356">
        <v>74346</v>
      </c>
      <c r="J11" s="21"/>
    </row>
    <row r="12" spans="1:10" s="20" customFormat="1">
      <c r="A12" s="367" t="s">
        <v>492</v>
      </c>
      <c r="B12" s="366"/>
      <c r="C12" s="365"/>
      <c r="D12" s="365"/>
      <c r="E12" s="365"/>
      <c r="F12" s="365"/>
      <c r="G12" s="365"/>
      <c r="H12" s="357"/>
      <c r="I12" s="356"/>
      <c r="J12" s="21"/>
    </row>
    <row r="13" spans="1:10" s="20" customFormat="1">
      <c r="A13" s="296" t="s">
        <v>491</v>
      </c>
      <c r="B13" s="295"/>
      <c r="C13" s="364"/>
      <c r="D13" s="364"/>
      <c r="E13" s="364"/>
      <c r="F13" s="364"/>
      <c r="G13" s="364"/>
      <c r="H13" s="357"/>
      <c r="I13" s="356"/>
      <c r="J13" s="21"/>
    </row>
    <row r="14" spans="1:10" s="20" customFormat="1">
      <c r="A14" s="361" t="s">
        <v>490</v>
      </c>
      <c r="B14" s="295"/>
      <c r="C14" s="28">
        <v>1533</v>
      </c>
      <c r="D14" s="28"/>
      <c r="E14" s="28">
        <v>1564</v>
      </c>
      <c r="F14" s="22"/>
      <c r="G14" s="28">
        <v>1595</v>
      </c>
      <c r="H14" s="357"/>
      <c r="I14" s="356">
        <v>1622</v>
      </c>
      <c r="J14" s="21"/>
    </row>
    <row r="15" spans="1:10" s="20" customFormat="1">
      <c r="A15" s="363" t="s">
        <v>489</v>
      </c>
      <c r="B15" s="362"/>
      <c r="C15" s="28">
        <v>408686</v>
      </c>
      <c r="D15" s="28"/>
      <c r="E15" s="28">
        <v>429057</v>
      </c>
      <c r="F15" s="28"/>
      <c r="G15" s="28">
        <v>450511</v>
      </c>
      <c r="H15" s="357"/>
      <c r="I15" s="356">
        <v>473036</v>
      </c>
      <c r="J15" s="21"/>
    </row>
    <row r="16" spans="1:10" s="20" customFormat="1">
      <c r="A16" s="361" t="s">
        <v>488</v>
      </c>
      <c r="B16" s="295"/>
      <c r="C16" s="28">
        <v>694166</v>
      </c>
      <c r="D16" s="28"/>
      <c r="E16" s="28">
        <v>728874</v>
      </c>
      <c r="F16" s="22"/>
      <c r="G16" s="28">
        <v>765319</v>
      </c>
      <c r="H16" s="357"/>
      <c r="I16" s="356">
        <v>803584</v>
      </c>
      <c r="J16" s="21"/>
    </row>
    <row r="17" spans="1:10" s="29" customFormat="1">
      <c r="A17" s="360" t="s">
        <v>487</v>
      </c>
      <c r="B17" s="32"/>
      <c r="C17" s="358"/>
      <c r="D17" s="358"/>
      <c r="E17" s="358"/>
      <c r="F17" s="358"/>
      <c r="G17" s="358"/>
      <c r="H17" s="358"/>
      <c r="I17" s="359"/>
      <c r="J17" s="30"/>
    </row>
    <row r="18" spans="1:10" s="20" customFormat="1">
      <c r="A18" s="27" t="s">
        <v>486</v>
      </c>
      <c r="B18" s="23"/>
      <c r="C18" s="357"/>
      <c r="D18" s="357"/>
      <c r="E18" s="357"/>
      <c r="F18" s="357"/>
      <c r="G18" s="357"/>
      <c r="H18" s="357"/>
      <c r="I18" s="356"/>
      <c r="J18" s="21"/>
    </row>
    <row r="19" spans="1:10" s="20" customFormat="1">
      <c r="A19" s="24" t="s">
        <v>485</v>
      </c>
      <c r="B19" s="23"/>
      <c r="C19" s="356">
        <v>13973</v>
      </c>
      <c r="D19" s="357"/>
      <c r="E19" s="356">
        <v>12000</v>
      </c>
      <c r="F19" s="357"/>
      <c r="G19" s="356">
        <v>13000</v>
      </c>
      <c r="H19" s="357"/>
      <c r="I19" s="356">
        <v>13000</v>
      </c>
      <c r="J19" s="21"/>
    </row>
    <row r="20" spans="1:10" s="20" customFormat="1">
      <c r="A20" s="24" t="s">
        <v>484</v>
      </c>
      <c r="B20" s="23"/>
      <c r="C20" s="356">
        <v>8963</v>
      </c>
      <c r="D20" s="357"/>
      <c r="E20" s="356">
        <v>5000</v>
      </c>
      <c r="F20" s="357"/>
      <c r="G20" s="356">
        <v>6000</v>
      </c>
      <c r="H20" s="357"/>
      <c r="I20" s="356">
        <v>6000</v>
      </c>
      <c r="J20" s="21"/>
    </row>
    <row r="21" spans="1:10" s="20" customFormat="1">
      <c r="A21" s="27" t="s">
        <v>483</v>
      </c>
      <c r="B21" s="23"/>
      <c r="C21" s="356">
        <v>86</v>
      </c>
      <c r="D21" s="357"/>
      <c r="E21" s="356">
        <v>87</v>
      </c>
      <c r="F21" s="357"/>
      <c r="G21" s="356">
        <v>87</v>
      </c>
      <c r="H21" s="357"/>
      <c r="I21" s="356">
        <v>96</v>
      </c>
      <c r="J21" s="21"/>
    </row>
    <row r="22" spans="1:10" s="29" customFormat="1">
      <c r="A22" s="33" t="s">
        <v>482</v>
      </c>
      <c r="B22" s="32"/>
      <c r="C22" s="356"/>
      <c r="D22" s="358"/>
      <c r="E22" s="358"/>
      <c r="F22" s="358"/>
      <c r="G22" s="359"/>
      <c r="H22" s="358"/>
      <c r="I22" s="359"/>
      <c r="J22" s="30"/>
    </row>
    <row r="23" spans="1:10" s="20" customFormat="1">
      <c r="A23" s="27" t="s">
        <v>481</v>
      </c>
      <c r="B23" s="23"/>
      <c r="C23" s="356">
        <v>196</v>
      </c>
      <c r="D23" s="357"/>
      <c r="E23" s="356">
        <v>166</v>
      </c>
      <c r="F23" s="357"/>
      <c r="G23" s="356">
        <v>200</v>
      </c>
      <c r="H23" s="357"/>
      <c r="I23" s="356">
        <v>200</v>
      </c>
      <c r="J23" s="21"/>
    </row>
    <row r="24" spans="1:10" s="20" customFormat="1">
      <c r="A24" s="27" t="s">
        <v>480</v>
      </c>
      <c r="B24" s="23"/>
      <c r="C24" s="356">
        <v>3326</v>
      </c>
      <c r="D24" s="357"/>
      <c r="E24" s="356">
        <v>3155</v>
      </c>
      <c r="F24" s="357"/>
      <c r="G24" s="356">
        <v>3111</v>
      </c>
      <c r="H24" s="357"/>
      <c r="I24" s="356">
        <v>3111</v>
      </c>
      <c r="J24" s="21"/>
    </row>
    <row r="25" spans="1:10" s="29" customFormat="1">
      <c r="A25" s="360" t="s">
        <v>479</v>
      </c>
      <c r="B25" s="32"/>
      <c r="C25" s="356"/>
      <c r="D25" s="358"/>
      <c r="E25" s="358"/>
      <c r="F25" s="358"/>
      <c r="G25" s="359"/>
      <c r="H25" s="358"/>
      <c r="I25" s="359"/>
      <c r="J25" s="30"/>
    </row>
    <row r="26" spans="1:10" s="29" customFormat="1">
      <c r="A26" s="27" t="s">
        <v>478</v>
      </c>
      <c r="B26" s="32"/>
      <c r="C26" s="356">
        <v>50</v>
      </c>
      <c r="D26" s="358"/>
      <c r="E26" s="356">
        <v>50</v>
      </c>
      <c r="F26" s="358"/>
      <c r="G26" s="356">
        <v>50</v>
      </c>
      <c r="H26" s="358"/>
      <c r="I26" s="356">
        <v>50</v>
      </c>
      <c r="J26" s="30"/>
    </row>
    <row r="27" spans="1:10" s="20" customFormat="1">
      <c r="A27" s="27" t="s">
        <v>477</v>
      </c>
      <c r="B27" s="23"/>
      <c r="C27" s="356">
        <v>16476</v>
      </c>
      <c r="D27" s="357"/>
      <c r="E27" s="356">
        <v>14015</v>
      </c>
      <c r="F27" s="357"/>
      <c r="G27" s="356">
        <v>14100</v>
      </c>
      <c r="H27" s="357"/>
      <c r="I27" s="356">
        <v>14100</v>
      </c>
      <c r="J27" s="21"/>
    </row>
    <row r="28" spans="1:10" s="20" customFormat="1">
      <c r="A28" s="27" t="s">
        <v>476</v>
      </c>
      <c r="B28" s="23"/>
      <c r="C28" s="356">
        <v>450</v>
      </c>
      <c r="D28" s="357"/>
      <c r="E28" s="356">
        <v>450</v>
      </c>
      <c r="F28" s="357"/>
      <c r="G28" s="356">
        <v>450</v>
      </c>
      <c r="H28" s="357"/>
      <c r="I28" s="356">
        <v>450</v>
      </c>
      <c r="J28" s="21"/>
    </row>
    <row r="29" spans="1:10" s="20" customFormat="1">
      <c r="A29" s="27" t="s">
        <v>475</v>
      </c>
      <c r="B29" s="23"/>
      <c r="C29" s="356">
        <v>21000</v>
      </c>
      <c r="D29" s="357"/>
      <c r="E29" s="356">
        <v>21000</v>
      </c>
      <c r="F29" s="357"/>
      <c r="G29" s="356">
        <v>21000</v>
      </c>
      <c r="H29" s="357"/>
      <c r="I29" s="356">
        <v>21000</v>
      </c>
      <c r="J29" s="21"/>
    </row>
    <row r="30" spans="1:10" s="20" customFormat="1">
      <c r="A30" s="27" t="s">
        <v>474</v>
      </c>
      <c r="B30" s="23"/>
      <c r="C30" s="356">
        <v>14898</v>
      </c>
      <c r="D30" s="357"/>
      <c r="E30" s="356">
        <v>11891</v>
      </c>
      <c r="F30" s="357"/>
      <c r="G30" s="356">
        <v>12000</v>
      </c>
      <c r="H30" s="357"/>
      <c r="I30" s="356">
        <v>12000</v>
      </c>
      <c r="J30" s="21"/>
    </row>
    <row r="31" spans="1:10" s="20" customFormat="1">
      <c r="A31" s="27" t="s">
        <v>473</v>
      </c>
      <c r="B31" s="23"/>
      <c r="C31" s="356">
        <v>6347</v>
      </c>
      <c r="D31" s="357"/>
      <c r="E31" s="356">
        <v>6563</v>
      </c>
      <c r="F31" s="357"/>
      <c r="G31" s="356">
        <v>6600</v>
      </c>
      <c r="H31" s="357"/>
      <c r="I31" s="356">
        <v>6600</v>
      </c>
      <c r="J31" s="21"/>
    </row>
    <row r="32" spans="1:10" s="20" customFormat="1">
      <c r="A32" s="27" t="s">
        <v>472</v>
      </c>
      <c r="B32" s="23"/>
      <c r="C32" s="356">
        <v>19041</v>
      </c>
      <c r="D32" s="357"/>
      <c r="E32" s="356">
        <v>19689</v>
      </c>
      <c r="F32" s="357"/>
      <c r="G32" s="356">
        <v>19800</v>
      </c>
      <c r="H32" s="357"/>
      <c r="I32" s="356">
        <v>19800</v>
      </c>
      <c r="J32" s="21"/>
    </row>
    <row r="33" spans="1:10" s="20" customFormat="1" ht="14.25">
      <c r="A33" s="33" t="s">
        <v>471</v>
      </c>
      <c r="B33" s="23"/>
      <c r="C33" s="356"/>
      <c r="D33" s="357"/>
      <c r="E33" s="357"/>
      <c r="F33" s="357"/>
      <c r="G33" s="356"/>
      <c r="H33" s="357"/>
      <c r="I33" s="356"/>
      <c r="J33" s="21"/>
    </row>
    <row r="34" spans="1:10" s="20" customFormat="1">
      <c r="A34" s="27" t="s">
        <v>470</v>
      </c>
      <c r="B34" s="23"/>
      <c r="C34" s="356"/>
      <c r="D34" s="357"/>
      <c r="E34" s="357"/>
      <c r="F34" s="357"/>
      <c r="G34" s="356"/>
      <c r="H34" s="357"/>
      <c r="I34" s="356"/>
      <c r="J34" s="21"/>
    </row>
    <row r="35" spans="1:10" s="20" customFormat="1">
      <c r="A35" s="24" t="s">
        <v>469</v>
      </c>
      <c r="B35" s="23"/>
      <c r="C35" s="356">
        <v>281</v>
      </c>
      <c r="D35" s="357"/>
      <c r="E35" s="356">
        <v>231</v>
      </c>
      <c r="F35" s="357"/>
      <c r="G35" s="356">
        <v>320</v>
      </c>
      <c r="H35" s="357"/>
      <c r="I35" s="356">
        <v>275</v>
      </c>
      <c r="J35" s="21"/>
    </row>
    <row r="36" spans="1:10" s="20" customFormat="1">
      <c r="A36" s="27" t="s">
        <v>468</v>
      </c>
      <c r="B36" s="23"/>
      <c r="C36" s="356"/>
      <c r="D36" s="357"/>
      <c r="E36" s="357"/>
      <c r="F36" s="357"/>
      <c r="G36" s="356"/>
      <c r="H36" s="357"/>
      <c r="I36" s="356"/>
      <c r="J36" s="21"/>
    </row>
    <row r="37" spans="1:10" s="20" customFormat="1">
      <c r="A37" s="104" t="s">
        <v>467</v>
      </c>
      <c r="B37" s="23"/>
      <c r="C37" s="356">
        <v>128</v>
      </c>
      <c r="D37" s="357"/>
      <c r="E37" s="356">
        <v>90</v>
      </c>
      <c r="F37" s="357"/>
      <c r="G37" s="356">
        <v>116</v>
      </c>
      <c r="H37" s="357"/>
      <c r="I37" s="356">
        <v>105</v>
      </c>
      <c r="J37" s="21"/>
    </row>
    <row r="38" spans="1:10" s="20" customFormat="1">
      <c r="A38" s="355" t="s">
        <v>466</v>
      </c>
      <c r="B38" s="97"/>
      <c r="C38" s="28" t="s">
        <v>113</v>
      </c>
      <c r="D38" s="22"/>
      <c r="E38" s="28" t="s">
        <v>113</v>
      </c>
      <c r="F38" s="22"/>
      <c r="G38" s="28" t="s">
        <v>113</v>
      </c>
      <c r="H38" s="22"/>
      <c r="I38" s="28" t="s">
        <v>113</v>
      </c>
      <c r="J38" s="21"/>
    </row>
    <row r="39" spans="1:10" s="20" customFormat="1">
      <c r="A39" s="354" t="s">
        <v>465</v>
      </c>
      <c r="B39" s="97"/>
      <c r="C39" s="28">
        <v>335</v>
      </c>
      <c r="D39" s="22"/>
      <c r="E39" s="28">
        <v>442</v>
      </c>
      <c r="F39" s="22"/>
      <c r="G39" s="28">
        <v>450</v>
      </c>
      <c r="H39" s="22"/>
      <c r="I39" s="28">
        <v>455</v>
      </c>
      <c r="J39" s="21"/>
    </row>
    <row r="40" spans="1:10" s="20" customFormat="1">
      <c r="A40" s="354" t="s">
        <v>464</v>
      </c>
      <c r="B40" s="97"/>
      <c r="C40" s="28">
        <v>107667</v>
      </c>
      <c r="D40" s="22"/>
      <c r="E40" s="28">
        <v>123668</v>
      </c>
      <c r="F40" s="22"/>
      <c r="G40" s="28">
        <v>125000</v>
      </c>
      <c r="H40" s="22"/>
      <c r="I40" s="28">
        <v>130000</v>
      </c>
      <c r="J40" s="21"/>
    </row>
    <row r="41" spans="1:10" s="20" customFormat="1">
      <c r="A41" s="104"/>
      <c r="B41" s="23"/>
      <c r="C41" s="79"/>
      <c r="D41" s="21"/>
      <c r="E41" s="28"/>
      <c r="F41" s="22"/>
      <c r="G41" s="28"/>
      <c r="H41" s="22"/>
      <c r="I41" s="28"/>
      <c r="J41" s="21"/>
    </row>
    <row r="42" spans="1:10" s="14" customFormat="1">
      <c r="A42" s="19"/>
      <c r="B42" s="18"/>
      <c r="C42" s="17"/>
      <c r="D42" s="15"/>
      <c r="E42" s="16"/>
      <c r="F42" s="15"/>
      <c r="G42" s="16"/>
      <c r="H42" s="15"/>
      <c r="I42" s="16"/>
      <c r="J42" s="15"/>
    </row>
    <row r="43" spans="1:10" ht="27.75" customHeight="1">
      <c r="A43" s="1755"/>
      <c r="B43" s="1756"/>
      <c r="C43" s="1757"/>
      <c r="D43" s="1756"/>
      <c r="E43" s="1757"/>
      <c r="F43" s="1756"/>
      <c r="G43" s="1757"/>
      <c r="H43" s="1756"/>
      <c r="I43" s="1757"/>
      <c r="J43" s="1756"/>
    </row>
    <row r="44" spans="1:10" ht="27.75" customHeight="1">
      <c r="A44" s="1755"/>
      <c r="B44" s="1756"/>
      <c r="C44" s="1757"/>
      <c r="D44" s="1756"/>
      <c r="E44" s="1757"/>
      <c r="F44" s="1756"/>
      <c r="G44" s="1757"/>
      <c r="H44" s="1756"/>
      <c r="I44" s="1757"/>
      <c r="J44" s="1756"/>
    </row>
    <row r="45" spans="1:10" ht="27.75" customHeight="1">
      <c r="A45" s="1755"/>
      <c r="B45" s="1756"/>
      <c r="C45" s="1757"/>
      <c r="D45" s="1756"/>
      <c r="E45" s="1757"/>
      <c r="F45" s="1756"/>
      <c r="G45" s="1757"/>
      <c r="H45" s="1756"/>
      <c r="I45" s="1757"/>
      <c r="J45" s="1756"/>
    </row>
    <row r="46" spans="1:10">
      <c r="A46" s="10"/>
      <c r="B46" s="9"/>
      <c r="C46" s="11"/>
      <c r="D46" s="9"/>
      <c r="E46" s="11"/>
      <c r="F46" s="9"/>
      <c r="G46" s="11"/>
      <c r="H46" s="9"/>
      <c r="I46" s="11"/>
      <c r="J46" s="9"/>
    </row>
    <row r="47" spans="1:10">
      <c r="A47" s="10"/>
      <c r="B47" s="9"/>
      <c r="C47" s="9"/>
      <c r="D47" s="9"/>
      <c r="E47" s="9"/>
      <c r="F47" s="9"/>
      <c r="G47" s="9"/>
      <c r="H47" s="9"/>
      <c r="I47" s="9"/>
      <c r="J47" s="9"/>
    </row>
    <row r="48" spans="1:10">
      <c r="A48" s="10"/>
      <c r="B48" s="9"/>
      <c r="C48" s="11"/>
      <c r="D48" s="9"/>
      <c r="E48" s="11"/>
      <c r="F48" s="9"/>
      <c r="G48" s="11"/>
      <c r="H48" s="9"/>
      <c r="I48" s="11"/>
      <c r="J48" s="9"/>
    </row>
    <row r="49" spans="1:10">
      <c r="A49" s="10"/>
      <c r="B49" s="9"/>
      <c r="C49" s="9"/>
      <c r="D49" s="9"/>
      <c r="E49" s="9"/>
      <c r="F49" s="9"/>
      <c r="G49" s="9"/>
      <c r="H49" s="9"/>
      <c r="I49" s="9"/>
      <c r="J49" s="9"/>
    </row>
    <row r="50" spans="1:10">
      <c r="A50" s="10"/>
      <c r="B50" s="9"/>
      <c r="C50" s="11"/>
      <c r="D50" s="9"/>
      <c r="E50" s="11"/>
      <c r="F50" s="9"/>
      <c r="G50" s="11"/>
      <c r="H50" s="9"/>
      <c r="I50" s="11"/>
      <c r="J50" s="9"/>
    </row>
    <row r="51" spans="1:10">
      <c r="A51" s="10"/>
      <c r="B51" s="9"/>
      <c r="C51" s="9"/>
      <c r="D51" s="9"/>
      <c r="E51" s="9"/>
      <c r="F51" s="9"/>
      <c r="G51" s="9"/>
      <c r="H51" s="9"/>
      <c r="I51" s="9"/>
      <c r="J51" s="9"/>
    </row>
    <row r="52" spans="1:10">
      <c r="A52" s="10"/>
      <c r="B52" s="9"/>
      <c r="C52" s="9"/>
      <c r="D52" s="9"/>
      <c r="E52" s="9"/>
      <c r="F52" s="9"/>
      <c r="G52" s="9"/>
      <c r="H52" s="9"/>
      <c r="I52" s="9"/>
      <c r="J52" s="9"/>
    </row>
    <row r="53" spans="1:10">
      <c r="A53" s="10"/>
      <c r="B53" s="9"/>
      <c r="C53" s="9"/>
      <c r="D53" s="9"/>
      <c r="E53" s="9"/>
      <c r="F53" s="9"/>
      <c r="G53" s="9"/>
      <c r="H53" s="9"/>
      <c r="I53" s="9"/>
      <c r="J53" s="9"/>
    </row>
    <row r="54" spans="1:10">
      <c r="B54" s="6"/>
      <c r="C54" s="6"/>
      <c r="D54" s="6"/>
      <c r="E54" s="7"/>
      <c r="F54" s="7"/>
    </row>
    <row r="55" spans="1:10">
      <c r="B55" s="6"/>
      <c r="C55" s="6"/>
      <c r="D55" s="6"/>
      <c r="E55" s="7"/>
      <c r="F55" s="7"/>
    </row>
    <row r="56" spans="1:10">
      <c r="B56" s="6"/>
      <c r="C56" s="6"/>
      <c r="D56" s="6"/>
      <c r="E56" s="7"/>
      <c r="F56" s="7"/>
    </row>
    <row r="57" spans="1:10">
      <c r="B57" s="6"/>
      <c r="C57" s="6"/>
      <c r="D57" s="6"/>
      <c r="E57" s="7"/>
      <c r="F57" s="7"/>
    </row>
    <row r="58" spans="1:10">
      <c r="B58" s="6"/>
      <c r="C58" s="6"/>
      <c r="D58" s="6"/>
      <c r="E58" s="7"/>
      <c r="F58" s="7"/>
    </row>
    <row r="59" spans="1:10">
      <c r="B59" s="6"/>
      <c r="C59" s="6"/>
      <c r="D59" s="6"/>
      <c r="E59" s="7"/>
      <c r="F59" s="7"/>
    </row>
    <row r="60" spans="1:10">
      <c r="B60" s="6"/>
      <c r="C60" s="6"/>
      <c r="D60" s="6"/>
      <c r="E60" s="7"/>
      <c r="F60" s="7"/>
    </row>
    <row r="61" spans="1:10">
      <c r="B61" s="6"/>
      <c r="C61" s="6"/>
      <c r="D61" s="6"/>
      <c r="E61" s="7"/>
      <c r="F61" s="7"/>
    </row>
    <row r="62" spans="1:10">
      <c r="B62" s="6"/>
      <c r="C62" s="6"/>
      <c r="D62" s="6"/>
      <c r="E62" s="7"/>
      <c r="F62" s="7"/>
    </row>
    <row r="63" spans="1:10">
      <c r="B63" s="6"/>
      <c r="C63" s="6"/>
      <c r="D63" s="6"/>
      <c r="E63" s="7"/>
      <c r="F63" s="7"/>
    </row>
    <row r="64" spans="1:10">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c r="C80" s="6"/>
      <c r="D80" s="6"/>
      <c r="E80" s="7"/>
      <c r="F80" s="7"/>
    </row>
    <row r="81" spans="2:6">
      <c r="B81" s="6"/>
      <c r="C81" s="6"/>
      <c r="D81" s="6"/>
      <c r="E81" s="7"/>
      <c r="F81" s="7"/>
    </row>
    <row r="82" spans="2:6">
      <c r="B82" s="6"/>
      <c r="C82" s="6"/>
      <c r="D82" s="6"/>
      <c r="E82" s="7"/>
      <c r="F82" s="7"/>
    </row>
    <row r="83" spans="2:6">
      <c r="B83" s="6"/>
    </row>
    <row r="84" spans="2:6">
      <c r="B84" s="6"/>
    </row>
    <row r="85" spans="2:6">
      <c r="B85" s="6"/>
    </row>
    <row r="86" spans="2:6">
      <c r="B86" s="6"/>
    </row>
    <row r="87" spans="2:6">
      <c r="B87" s="6"/>
    </row>
    <row r="88" spans="2:6">
      <c r="B88" s="6"/>
    </row>
    <row r="89" spans="2:6">
      <c r="B89" s="6"/>
    </row>
    <row r="90" spans="2:6">
      <c r="B90" s="6"/>
    </row>
    <row r="91" spans="2:6">
      <c r="B91" s="6"/>
    </row>
    <row r="92" spans="2:6">
      <c r="B92" s="6"/>
    </row>
    <row r="93" spans="2:6">
      <c r="B93" s="6"/>
    </row>
    <row r="94" spans="2:6">
      <c r="B94" s="6"/>
    </row>
    <row r="95" spans="2:6">
      <c r="B95" s="6"/>
    </row>
    <row r="96" spans="2:6">
      <c r="B96" s="6"/>
    </row>
    <row r="97" spans="2:2">
      <c r="B97" s="6"/>
    </row>
    <row r="98" spans="2:2">
      <c r="B98" s="6"/>
    </row>
    <row r="99" spans="2:2">
      <c r="B99" s="6"/>
    </row>
  </sheetData>
  <mergeCells count="3">
    <mergeCell ref="A43:J43"/>
    <mergeCell ref="A44:J44"/>
    <mergeCell ref="A45:J45"/>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pageOrder="overThenDown"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7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7" sqref="A17"/>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1" width="5" style="1" customWidth="1"/>
    <col min="12"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440</v>
      </c>
      <c r="C3" s="61" t="s">
        <v>439</v>
      </c>
      <c r="D3" s="58"/>
      <c r="E3" s="59"/>
      <c r="F3" s="60"/>
      <c r="G3" s="59"/>
      <c r="H3" s="58"/>
      <c r="I3" s="59"/>
      <c r="J3" s="58"/>
    </row>
    <row r="4" spans="1:10" s="53" customFormat="1" ht="15.75">
      <c r="A4" s="57" t="s">
        <v>46</v>
      </c>
      <c r="B4" s="61" t="s">
        <v>503</v>
      </c>
      <c r="C4" s="61" t="s">
        <v>502</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72"/>
    </row>
    <row r="10" spans="1:10" s="29" customFormat="1">
      <c r="A10" s="33" t="s">
        <v>501</v>
      </c>
      <c r="B10" s="32"/>
      <c r="C10" s="72"/>
      <c r="D10" s="72"/>
      <c r="E10" s="72"/>
      <c r="F10" s="72"/>
      <c r="G10" s="72"/>
      <c r="H10" s="72"/>
      <c r="I10" s="72"/>
    </row>
    <row r="11" spans="1:10" s="20" customFormat="1">
      <c r="A11" s="27" t="s">
        <v>500</v>
      </c>
      <c r="B11" s="23"/>
      <c r="C11" s="370">
        <v>4</v>
      </c>
      <c r="D11" s="370"/>
      <c r="E11" s="370">
        <v>4</v>
      </c>
      <c r="F11" s="370"/>
      <c r="G11" s="370">
        <v>4</v>
      </c>
      <c r="H11" s="371"/>
      <c r="I11" s="370">
        <v>4</v>
      </c>
    </row>
    <row r="12" spans="1:10" s="20" customFormat="1">
      <c r="A12" s="27" t="s">
        <v>499</v>
      </c>
      <c r="B12" s="23"/>
      <c r="C12" s="370">
        <v>41</v>
      </c>
      <c r="D12" s="370"/>
      <c r="E12" s="370">
        <v>25</v>
      </c>
      <c r="F12" s="370"/>
      <c r="G12" s="370">
        <v>50</v>
      </c>
      <c r="H12" s="371"/>
      <c r="I12" s="370">
        <v>50</v>
      </c>
    </row>
    <row r="13" spans="1:10" s="20" customFormat="1">
      <c r="A13" s="27" t="s">
        <v>498</v>
      </c>
      <c r="B13" s="23"/>
      <c r="C13" s="370">
        <v>28</v>
      </c>
      <c r="D13" s="370"/>
      <c r="E13" s="370">
        <v>28</v>
      </c>
      <c r="F13" s="370"/>
      <c r="G13" s="370">
        <v>20</v>
      </c>
      <c r="H13" s="371"/>
      <c r="I13" s="370">
        <v>20</v>
      </c>
    </row>
    <row r="14" spans="1:10" s="20" customFormat="1">
      <c r="A14" s="27" t="s">
        <v>497</v>
      </c>
      <c r="B14" s="23"/>
      <c r="C14" s="370">
        <v>30</v>
      </c>
      <c r="D14" s="370"/>
      <c r="E14" s="370">
        <v>23</v>
      </c>
      <c r="F14" s="370"/>
      <c r="G14" s="370">
        <v>15</v>
      </c>
      <c r="H14" s="371"/>
      <c r="I14" s="370">
        <v>15</v>
      </c>
    </row>
    <row r="15" spans="1:10" s="20" customFormat="1">
      <c r="A15" s="27" t="s">
        <v>496</v>
      </c>
      <c r="B15" s="23"/>
      <c r="C15" s="370">
        <v>10</v>
      </c>
      <c r="D15" s="370"/>
      <c r="E15" s="370">
        <v>10</v>
      </c>
      <c r="F15" s="370"/>
      <c r="G15" s="370">
        <v>15</v>
      </c>
      <c r="H15" s="371"/>
      <c r="I15" s="370">
        <v>15</v>
      </c>
    </row>
    <row r="16" spans="1:10" s="20" customFormat="1">
      <c r="A16" s="27"/>
      <c r="B16" s="23"/>
      <c r="C16" s="71"/>
      <c r="D16" s="37"/>
      <c r="E16" s="71"/>
      <c r="F16" s="37"/>
      <c r="G16" s="37"/>
    </row>
    <row r="17" spans="1:10" s="14" customFormat="1">
      <c r="A17" s="19"/>
      <c r="B17" s="18"/>
      <c r="C17" s="17"/>
      <c r="D17" s="15"/>
      <c r="E17" s="16"/>
      <c r="F17" s="15"/>
      <c r="G17" s="16"/>
      <c r="H17" s="15"/>
      <c r="I17" s="16"/>
      <c r="J17" s="15"/>
    </row>
    <row r="18" spans="1:10" ht="27.75" customHeight="1">
      <c r="A18" s="1755"/>
      <c r="B18" s="1756"/>
      <c r="C18" s="1757"/>
      <c r="D18" s="1756"/>
      <c r="E18" s="1757"/>
      <c r="F18" s="1756"/>
      <c r="G18" s="1757"/>
      <c r="H18" s="1756"/>
      <c r="I18" s="1757"/>
      <c r="J18" s="1756"/>
    </row>
    <row r="19" spans="1:10" ht="27.75" customHeight="1">
      <c r="A19" s="1755"/>
      <c r="B19" s="1756"/>
      <c r="C19" s="1757"/>
      <c r="D19" s="1756"/>
      <c r="E19" s="1757"/>
      <c r="F19" s="1756"/>
      <c r="G19" s="1757"/>
      <c r="H19" s="1756"/>
      <c r="I19" s="1757"/>
      <c r="J19" s="1756"/>
    </row>
    <row r="20" spans="1:10" ht="27.75" customHeight="1">
      <c r="A20" s="1755"/>
      <c r="B20" s="1756"/>
      <c r="C20" s="1757"/>
      <c r="D20" s="1756"/>
      <c r="E20" s="1757"/>
      <c r="F20" s="1756"/>
      <c r="G20" s="1757"/>
      <c r="H20" s="1756"/>
      <c r="I20" s="1757"/>
      <c r="J20" s="1756"/>
    </row>
    <row r="21" spans="1:10" ht="27.75" customHeight="1">
      <c r="A21" s="1755"/>
      <c r="B21" s="1756"/>
      <c r="C21" s="1757"/>
      <c r="D21" s="1756"/>
      <c r="E21" s="1757"/>
      <c r="F21" s="1756"/>
      <c r="G21" s="1757"/>
      <c r="H21" s="1756"/>
      <c r="I21" s="1757"/>
      <c r="J21" s="1756"/>
    </row>
    <row r="22" spans="1:10" ht="27.75" customHeight="1">
      <c r="A22" s="1755"/>
      <c r="B22" s="1756"/>
      <c r="C22" s="1757"/>
      <c r="D22" s="1756"/>
      <c r="E22" s="1757"/>
      <c r="F22" s="1756"/>
      <c r="G22" s="1757"/>
      <c r="H22" s="1756"/>
      <c r="I22" s="1757"/>
      <c r="J22" s="1756"/>
    </row>
    <row r="23" spans="1:10" ht="27.75" customHeight="1">
      <c r="A23" s="1755"/>
      <c r="B23" s="1756"/>
      <c r="C23" s="1757"/>
      <c r="D23" s="1756"/>
      <c r="E23" s="1757"/>
      <c r="F23" s="1756"/>
      <c r="G23" s="1757"/>
      <c r="H23" s="1756"/>
      <c r="I23" s="1757"/>
      <c r="J23" s="1756"/>
    </row>
    <row r="24" spans="1:10" ht="27.75" customHeight="1">
      <c r="A24" s="1755"/>
      <c r="B24" s="1756"/>
      <c r="C24" s="1757"/>
      <c r="D24" s="1756"/>
      <c r="E24" s="1757"/>
      <c r="F24" s="1756"/>
      <c r="G24" s="1757"/>
      <c r="H24" s="1756"/>
      <c r="I24" s="1757"/>
      <c r="J24" s="1756"/>
    </row>
    <row r="25" spans="1:10" ht="27.75" customHeight="1">
      <c r="A25" s="1755"/>
      <c r="B25" s="1756"/>
      <c r="C25" s="1757"/>
      <c r="D25" s="1756"/>
      <c r="E25" s="1757"/>
      <c r="F25" s="1756"/>
      <c r="G25" s="1757"/>
      <c r="H25" s="1756"/>
      <c r="I25" s="1757"/>
      <c r="J25" s="1756"/>
    </row>
    <row r="26" spans="1:10">
      <c r="A26" s="10"/>
      <c r="B26" s="9"/>
      <c r="C26" s="11"/>
      <c r="D26" s="9"/>
      <c r="E26" s="11"/>
      <c r="F26" s="9"/>
      <c r="G26" s="11"/>
      <c r="H26" s="9"/>
      <c r="I26" s="11"/>
      <c r="J26" s="9"/>
    </row>
    <row r="27" spans="1:10">
      <c r="A27" s="10"/>
      <c r="B27" s="9"/>
      <c r="C27" s="9"/>
      <c r="D27" s="9"/>
      <c r="E27" s="9"/>
      <c r="F27" s="9"/>
      <c r="G27" s="9"/>
      <c r="H27" s="9"/>
      <c r="I27" s="9"/>
      <c r="J27" s="9"/>
    </row>
    <row r="28" spans="1:10">
      <c r="A28" s="10"/>
      <c r="B28" s="9"/>
      <c r="C28" s="11"/>
      <c r="D28" s="9"/>
      <c r="E28" s="11"/>
      <c r="F28" s="9"/>
      <c r="G28" s="11"/>
      <c r="H28" s="9"/>
      <c r="I28" s="11"/>
      <c r="J28" s="9"/>
    </row>
    <row r="29" spans="1:10">
      <c r="A29" s="10"/>
      <c r="B29" s="9"/>
      <c r="C29" s="9"/>
      <c r="D29" s="9"/>
      <c r="E29" s="9"/>
      <c r="F29" s="9"/>
      <c r="G29" s="9"/>
      <c r="H29" s="9"/>
      <c r="I29" s="9"/>
      <c r="J29" s="9"/>
    </row>
    <row r="30" spans="1:10">
      <c r="A30" s="10"/>
      <c r="B30" s="9"/>
      <c r="C30" s="11"/>
      <c r="D30" s="9"/>
      <c r="E30" s="11"/>
      <c r="F30" s="9"/>
      <c r="G30" s="11"/>
      <c r="H30" s="9"/>
      <c r="I30" s="11"/>
      <c r="J30" s="9"/>
    </row>
    <row r="31" spans="1:10">
      <c r="A31" s="10"/>
      <c r="B31" s="9"/>
      <c r="C31" s="9"/>
      <c r="D31" s="9"/>
      <c r="E31" s="9"/>
      <c r="F31" s="9"/>
      <c r="G31" s="9"/>
      <c r="H31" s="9"/>
      <c r="I31" s="9"/>
      <c r="J31" s="9"/>
    </row>
    <row r="32" spans="1:10">
      <c r="A32" s="10"/>
      <c r="B32" s="9"/>
      <c r="C32" s="9"/>
      <c r="D32" s="9"/>
      <c r="E32" s="9"/>
      <c r="F32" s="9"/>
      <c r="G32" s="9"/>
      <c r="H32" s="9"/>
      <c r="I32" s="9"/>
      <c r="J32" s="9"/>
    </row>
    <row r="33" spans="1:10">
      <c r="A33" s="10"/>
      <c r="B33" s="9"/>
      <c r="C33" s="9"/>
      <c r="D33" s="9"/>
      <c r="E33" s="9"/>
      <c r="F33" s="9"/>
      <c r="G33" s="9"/>
      <c r="H33" s="9"/>
      <c r="I33" s="9"/>
      <c r="J33" s="9"/>
    </row>
    <row r="34" spans="1:10">
      <c r="B34" s="6"/>
      <c r="C34" s="6"/>
      <c r="D34" s="6"/>
      <c r="E34" s="7"/>
      <c r="F34" s="7"/>
    </row>
    <row r="35" spans="1:10">
      <c r="B35" s="6"/>
      <c r="C35" s="6"/>
      <c r="D35" s="6"/>
      <c r="E35" s="7"/>
      <c r="F35" s="7"/>
    </row>
    <row r="36" spans="1:10">
      <c r="B36" s="6"/>
      <c r="C36" s="6"/>
      <c r="D36" s="6"/>
      <c r="E36" s="7"/>
      <c r="F36" s="7"/>
    </row>
    <row r="37" spans="1:10">
      <c r="B37" s="6"/>
      <c r="C37" s="6"/>
      <c r="D37" s="6"/>
      <c r="E37" s="7"/>
      <c r="F37" s="7"/>
    </row>
    <row r="38" spans="1:10">
      <c r="B38" s="6"/>
      <c r="C38" s="6"/>
      <c r="D38" s="6"/>
      <c r="E38" s="7"/>
      <c r="F38" s="7"/>
    </row>
    <row r="39" spans="1:10">
      <c r="B39" s="6"/>
      <c r="C39" s="6"/>
      <c r="D39" s="6"/>
      <c r="E39" s="7"/>
      <c r="F39" s="7"/>
    </row>
    <row r="40" spans="1:10">
      <c r="B40" s="6"/>
      <c r="C40" s="6"/>
      <c r="D40" s="6"/>
      <c r="E40" s="7"/>
      <c r="F40" s="7"/>
    </row>
    <row r="41" spans="1:10">
      <c r="B41" s="6"/>
      <c r="C41" s="6"/>
      <c r="D41" s="6"/>
      <c r="E41" s="7"/>
      <c r="F41" s="7"/>
    </row>
    <row r="42" spans="1:10">
      <c r="B42" s="6"/>
      <c r="C42" s="6"/>
      <c r="D42" s="6"/>
      <c r="E42" s="7"/>
      <c r="F42" s="7"/>
    </row>
    <row r="43" spans="1:10">
      <c r="B43" s="6"/>
      <c r="C43" s="6"/>
      <c r="D43" s="6"/>
      <c r="E43" s="7"/>
      <c r="F43" s="7"/>
    </row>
    <row r="44" spans="1:10">
      <c r="B44" s="6"/>
      <c r="C44" s="6"/>
      <c r="D44" s="6"/>
      <c r="E44" s="7"/>
      <c r="F44" s="7"/>
    </row>
    <row r="45" spans="1:10">
      <c r="B45" s="6"/>
      <c r="C45" s="6"/>
      <c r="D45" s="6"/>
      <c r="E45" s="7"/>
      <c r="F45" s="7"/>
    </row>
    <row r="46" spans="1:10">
      <c r="B46" s="6"/>
      <c r="C46" s="6"/>
      <c r="D46" s="6"/>
      <c r="E46" s="7"/>
      <c r="F46" s="7"/>
    </row>
    <row r="47" spans="1:10">
      <c r="B47" s="6"/>
      <c r="C47" s="6"/>
      <c r="D47" s="6"/>
      <c r="E47" s="7"/>
      <c r="F47" s="7"/>
    </row>
    <row r="48" spans="1:10">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sheetData>
  <mergeCells count="8">
    <mergeCell ref="A23:J23"/>
    <mergeCell ref="A24:J24"/>
    <mergeCell ref="A25:J25"/>
    <mergeCell ref="A18:J18"/>
    <mergeCell ref="A19:J19"/>
    <mergeCell ref="A20:J20"/>
    <mergeCell ref="A21:J21"/>
    <mergeCell ref="A22:J22"/>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99"/>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38" sqref="A38:J38"/>
    </sheetView>
  </sheetViews>
  <sheetFormatPr defaultRowHeight="12.75"/>
  <cols>
    <col min="1" max="1" width="52.85546875" style="6" customWidth="1"/>
    <col min="2" max="2" width="7.28515625" style="5" customWidth="1"/>
    <col min="3" max="3" width="13.7109375" style="4" customWidth="1"/>
    <col min="4" max="4" width="3" style="4" customWidth="1"/>
    <col min="5" max="5" width="13.7109375" style="3" customWidth="1"/>
    <col min="6" max="6" width="3.140625" style="2" bestFit="1" customWidth="1"/>
    <col min="7" max="7" width="10.140625" style="3" bestFit="1"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530</v>
      </c>
      <c r="C4" s="61" t="s">
        <v>529</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528</v>
      </c>
      <c r="B10" s="32"/>
    </row>
    <row r="11" spans="1:10" s="20" customFormat="1">
      <c r="A11" s="27" t="s">
        <v>527</v>
      </c>
      <c r="B11" s="23"/>
      <c r="C11" s="370">
        <v>830</v>
      </c>
      <c r="E11" s="71">
        <v>1063</v>
      </c>
      <c r="G11" s="71">
        <v>1500</v>
      </c>
      <c r="I11" s="71">
        <v>1500</v>
      </c>
    </row>
    <row r="12" spans="1:10" s="20" customFormat="1">
      <c r="A12" s="27" t="s">
        <v>526</v>
      </c>
      <c r="B12" s="23"/>
      <c r="C12" s="370">
        <v>1327</v>
      </c>
      <c r="E12" s="71">
        <v>6692</v>
      </c>
      <c r="G12" s="71">
        <v>2500</v>
      </c>
      <c r="I12" s="71">
        <v>2500</v>
      </c>
    </row>
    <row r="13" spans="1:10" s="20" customFormat="1">
      <c r="A13" s="27" t="s">
        <v>525</v>
      </c>
      <c r="B13" s="23"/>
      <c r="C13" s="370">
        <v>14338</v>
      </c>
      <c r="E13" s="71">
        <v>15326</v>
      </c>
      <c r="G13" s="71">
        <v>20000</v>
      </c>
      <c r="I13" s="71">
        <v>20000</v>
      </c>
    </row>
    <row r="14" spans="1:10" s="29" customFormat="1">
      <c r="A14" s="33" t="s">
        <v>524</v>
      </c>
      <c r="B14" s="32"/>
      <c r="C14" s="72"/>
      <c r="G14" s="72"/>
      <c r="I14" s="72"/>
    </row>
    <row r="15" spans="1:10" s="20" customFormat="1">
      <c r="A15" s="269" t="s">
        <v>523</v>
      </c>
      <c r="B15" s="23"/>
      <c r="C15" s="69"/>
      <c r="G15" s="69"/>
      <c r="I15" s="69"/>
    </row>
    <row r="16" spans="1:10" s="20" customFormat="1">
      <c r="A16" s="27" t="s">
        <v>520</v>
      </c>
      <c r="B16" s="23"/>
      <c r="C16" s="370">
        <v>15385000</v>
      </c>
      <c r="E16" s="71">
        <v>16560640</v>
      </c>
      <c r="G16" s="71">
        <v>17000000</v>
      </c>
      <c r="I16" s="71">
        <v>17000000</v>
      </c>
    </row>
    <row r="17" spans="1:9" s="20" customFormat="1">
      <c r="A17" s="27" t="s">
        <v>522</v>
      </c>
      <c r="B17" s="23"/>
      <c r="C17" s="379">
        <v>8.6999999999999993</v>
      </c>
      <c r="E17" s="378">
        <v>9.4</v>
      </c>
      <c r="G17" s="378">
        <v>9.5</v>
      </c>
      <c r="I17" s="378">
        <v>9.5</v>
      </c>
    </row>
    <row r="18" spans="1:9" s="20" customFormat="1">
      <c r="A18" s="269" t="s">
        <v>521</v>
      </c>
      <c r="B18" s="23"/>
      <c r="C18" s="69"/>
      <c r="G18" s="69"/>
      <c r="I18" s="69"/>
    </row>
    <row r="19" spans="1:9" s="20" customFormat="1">
      <c r="A19" s="27" t="s">
        <v>520</v>
      </c>
      <c r="B19" s="23"/>
      <c r="C19" s="370">
        <v>776015</v>
      </c>
      <c r="E19" s="71">
        <v>853669</v>
      </c>
      <c r="G19" s="71">
        <v>825000</v>
      </c>
      <c r="I19" s="71">
        <v>875000</v>
      </c>
    </row>
    <row r="20" spans="1:9" s="20" customFormat="1">
      <c r="A20" s="27" t="s">
        <v>519</v>
      </c>
      <c r="B20" s="23"/>
      <c r="C20" s="380">
        <v>108000</v>
      </c>
      <c r="E20" s="74">
        <v>120024</v>
      </c>
      <c r="G20" s="74">
        <v>112000</v>
      </c>
      <c r="I20" s="74">
        <v>115000</v>
      </c>
    </row>
    <row r="21" spans="1:9" s="20" customFormat="1">
      <c r="A21" s="269" t="s">
        <v>518</v>
      </c>
      <c r="B21" s="23"/>
      <c r="C21" s="69"/>
      <c r="G21" s="69"/>
      <c r="I21" s="69"/>
    </row>
    <row r="22" spans="1:9" s="20" customFormat="1">
      <c r="A22" s="27" t="s">
        <v>517</v>
      </c>
      <c r="B22" s="23"/>
      <c r="C22" s="370">
        <v>12403</v>
      </c>
      <c r="E22" s="71">
        <v>5050</v>
      </c>
      <c r="G22" s="71">
        <v>3300</v>
      </c>
      <c r="I22" s="71">
        <v>3300</v>
      </c>
    </row>
    <row r="23" spans="1:9" s="20" customFormat="1">
      <c r="A23" s="27" t="s">
        <v>516</v>
      </c>
      <c r="B23" s="23"/>
      <c r="C23" s="370">
        <v>250603</v>
      </c>
      <c r="E23" s="71">
        <v>255653</v>
      </c>
      <c r="G23" s="71">
        <v>259000</v>
      </c>
      <c r="I23" s="71">
        <v>262300</v>
      </c>
    </row>
    <row r="24" spans="1:9" s="20" customFormat="1">
      <c r="A24" s="27" t="s">
        <v>515</v>
      </c>
      <c r="B24" s="23"/>
      <c r="C24" s="379">
        <v>40.9</v>
      </c>
      <c r="E24" s="378">
        <v>55</v>
      </c>
      <c r="G24" s="378">
        <v>60</v>
      </c>
      <c r="I24" s="378">
        <v>60</v>
      </c>
    </row>
    <row r="25" spans="1:9" s="20" customFormat="1">
      <c r="A25" s="27" t="s">
        <v>514</v>
      </c>
      <c r="B25" s="23"/>
      <c r="C25" s="379">
        <v>38.4</v>
      </c>
      <c r="E25" s="378">
        <v>28.1</v>
      </c>
      <c r="G25" s="378">
        <v>25</v>
      </c>
      <c r="I25" s="378">
        <v>25</v>
      </c>
    </row>
    <row r="26" spans="1:9" s="20" customFormat="1">
      <c r="A26" s="27" t="s">
        <v>513</v>
      </c>
      <c r="B26" s="23"/>
      <c r="C26" s="379">
        <v>263.5</v>
      </c>
      <c r="E26" s="378">
        <v>257</v>
      </c>
      <c r="G26" s="378">
        <v>260</v>
      </c>
      <c r="I26" s="378">
        <v>260</v>
      </c>
    </row>
    <row r="27" spans="1:9" s="20" customFormat="1">
      <c r="A27" s="27" t="s">
        <v>512</v>
      </c>
      <c r="B27" s="23"/>
      <c r="C27" s="379">
        <v>9</v>
      </c>
      <c r="E27" s="378">
        <v>4.5</v>
      </c>
      <c r="G27" s="378">
        <v>4</v>
      </c>
      <c r="I27" s="378">
        <v>4</v>
      </c>
    </row>
    <row r="28" spans="1:9" s="29" customFormat="1">
      <c r="A28" s="33" t="s">
        <v>511</v>
      </c>
      <c r="B28" s="32"/>
      <c r="C28" s="72"/>
      <c r="E28" s="72"/>
      <c r="G28" s="72"/>
      <c r="I28" s="72"/>
    </row>
    <row r="29" spans="1:9" s="20" customFormat="1">
      <c r="A29" s="27" t="s">
        <v>510</v>
      </c>
      <c r="B29" s="23"/>
      <c r="C29" s="370">
        <v>1110853</v>
      </c>
      <c r="E29" s="71">
        <v>393715</v>
      </c>
      <c r="G29" s="71">
        <v>920000</v>
      </c>
      <c r="I29" s="71">
        <v>920000</v>
      </c>
    </row>
    <row r="30" spans="1:9" s="20" customFormat="1">
      <c r="A30" s="27" t="s">
        <v>509</v>
      </c>
      <c r="B30" s="23"/>
      <c r="C30" s="370">
        <v>43000</v>
      </c>
      <c r="E30" s="71">
        <v>56230</v>
      </c>
      <c r="G30" s="71">
        <v>50000</v>
      </c>
      <c r="I30" s="71">
        <v>50000</v>
      </c>
    </row>
    <row r="31" spans="1:9" s="20" customFormat="1">
      <c r="A31" s="27" t="s">
        <v>508</v>
      </c>
      <c r="B31" s="23"/>
      <c r="C31" s="370">
        <v>3585221</v>
      </c>
      <c r="E31" s="71">
        <v>3689131</v>
      </c>
      <c r="G31" s="71">
        <v>1032200</v>
      </c>
      <c r="I31" s="71">
        <v>1032000</v>
      </c>
    </row>
    <row r="32" spans="1:9" s="20" customFormat="1">
      <c r="A32" s="377" t="s">
        <v>507</v>
      </c>
      <c r="B32" s="23"/>
      <c r="C32" s="71"/>
      <c r="G32" s="69"/>
      <c r="I32" s="69"/>
    </row>
    <row r="33" spans="1:10" s="20" customFormat="1">
      <c r="A33" s="376" t="s">
        <v>506</v>
      </c>
      <c r="B33" s="23"/>
      <c r="C33" s="71"/>
      <c r="G33" s="69"/>
      <c r="I33" s="69"/>
    </row>
    <row r="34" spans="1:10" s="20" customFormat="1">
      <c r="A34" s="375" t="s">
        <v>505</v>
      </c>
      <c r="B34" s="23"/>
      <c r="C34" s="374">
        <v>3.4</v>
      </c>
      <c r="E34" s="373">
        <v>10.3</v>
      </c>
      <c r="G34" s="373">
        <v>8</v>
      </c>
      <c r="I34" s="373">
        <v>24</v>
      </c>
    </row>
    <row r="35" spans="1:10" s="20" customFormat="1">
      <c r="A35" s="27"/>
      <c r="B35" s="23"/>
      <c r="G35" s="69"/>
    </row>
    <row r="36" spans="1:10" s="14" customFormat="1">
      <c r="A36" s="19" t="s">
        <v>1</v>
      </c>
      <c r="B36" s="18"/>
      <c r="C36" s="17"/>
      <c r="D36" s="15"/>
      <c r="E36" s="16"/>
      <c r="F36" s="15"/>
      <c r="G36" s="16"/>
      <c r="H36" s="15"/>
      <c r="I36" s="16"/>
      <c r="J36" s="15"/>
    </row>
    <row r="37" spans="1:10" ht="18" customHeight="1">
      <c r="A37" s="1758" t="s">
        <v>504</v>
      </c>
      <c r="B37" s="1771"/>
      <c r="C37" s="1772"/>
      <c r="D37" s="1771"/>
      <c r="E37" s="1772"/>
      <c r="F37" s="1771"/>
      <c r="G37" s="1772"/>
      <c r="H37" s="1771"/>
      <c r="I37" s="1772"/>
      <c r="J37" s="1771"/>
    </row>
    <row r="38" spans="1:10" ht="27.75" customHeight="1">
      <c r="A38" s="1773"/>
      <c r="B38" s="1756"/>
      <c r="C38" s="1757"/>
      <c r="D38" s="1756"/>
      <c r="E38" s="1757"/>
      <c r="F38" s="1756"/>
      <c r="G38" s="1757"/>
      <c r="H38" s="1756"/>
      <c r="I38" s="1757"/>
      <c r="J38" s="1756"/>
    </row>
    <row r="39" spans="1:10" ht="27.75" customHeight="1">
      <c r="A39" s="1755"/>
      <c r="B39" s="1756"/>
      <c r="C39" s="1757"/>
      <c r="D39" s="1756"/>
      <c r="E39" s="1757"/>
      <c r="F39" s="1756"/>
      <c r="G39" s="1757"/>
      <c r="H39" s="1756"/>
      <c r="I39" s="1757"/>
      <c r="J39" s="1756"/>
    </row>
    <row r="40" spans="1:10" ht="27.75" customHeight="1">
      <c r="A40" s="1755"/>
      <c r="B40" s="1756"/>
      <c r="C40" s="1757"/>
      <c r="D40" s="1756"/>
      <c r="E40" s="1757"/>
      <c r="F40" s="1756"/>
      <c r="G40" s="1757"/>
      <c r="H40" s="1756"/>
      <c r="I40" s="1757"/>
      <c r="J40" s="1756"/>
    </row>
    <row r="41" spans="1:10" ht="27.75" customHeight="1">
      <c r="A41" s="1755"/>
      <c r="B41" s="1756"/>
      <c r="C41" s="1757"/>
      <c r="D41" s="1756"/>
      <c r="E41" s="1757"/>
      <c r="F41" s="1756"/>
      <c r="G41" s="1757"/>
      <c r="H41" s="1756"/>
      <c r="I41" s="1757"/>
      <c r="J41" s="1756"/>
    </row>
    <row r="42" spans="1:10" ht="27.75" customHeight="1">
      <c r="A42" s="1755"/>
      <c r="B42" s="1756"/>
      <c r="C42" s="1757"/>
      <c r="D42" s="1756"/>
      <c r="E42" s="1757"/>
      <c r="F42" s="1756"/>
      <c r="G42" s="1757"/>
      <c r="H42" s="1756"/>
      <c r="I42" s="1757"/>
      <c r="J42" s="1756"/>
    </row>
    <row r="43" spans="1:10" ht="27.75" customHeight="1">
      <c r="A43" s="1755"/>
      <c r="B43" s="1756"/>
      <c r="C43" s="1757"/>
      <c r="D43" s="1756"/>
      <c r="E43" s="1757"/>
      <c r="F43" s="1756"/>
      <c r="G43" s="1757"/>
      <c r="H43" s="1756"/>
      <c r="I43" s="1757"/>
      <c r="J43" s="1756"/>
    </row>
    <row r="44" spans="1:10" ht="27.75" customHeight="1">
      <c r="A44" s="1755"/>
      <c r="B44" s="1756"/>
      <c r="C44" s="1757"/>
      <c r="D44" s="1756"/>
      <c r="E44" s="1757"/>
      <c r="F44" s="1756"/>
      <c r="G44" s="1757"/>
      <c r="H44" s="1756"/>
      <c r="I44" s="1757"/>
      <c r="J44" s="1756"/>
    </row>
    <row r="45" spans="1:10" ht="27.75" customHeight="1">
      <c r="A45" s="1755"/>
      <c r="B45" s="1756"/>
      <c r="C45" s="1757"/>
      <c r="D45" s="1756"/>
      <c r="E45" s="1757"/>
      <c r="F45" s="1756"/>
      <c r="G45" s="1757"/>
      <c r="H45" s="1756"/>
      <c r="I45" s="1757"/>
      <c r="J45" s="1756"/>
    </row>
    <row r="46" spans="1:10">
      <c r="A46" s="10"/>
      <c r="B46" s="9"/>
      <c r="C46" s="11"/>
      <c r="D46" s="9"/>
      <c r="E46" s="11"/>
      <c r="F46" s="9"/>
      <c r="G46" s="11"/>
      <c r="H46" s="9"/>
      <c r="I46" s="11"/>
      <c r="J46" s="9"/>
    </row>
    <row r="47" spans="1:10">
      <c r="A47" s="10"/>
      <c r="B47" s="9"/>
      <c r="C47" s="9"/>
      <c r="D47" s="9"/>
      <c r="E47" s="9"/>
      <c r="F47" s="9"/>
      <c r="G47" s="9"/>
      <c r="H47" s="9"/>
      <c r="I47" s="9"/>
      <c r="J47" s="9"/>
    </row>
    <row r="48" spans="1:10">
      <c r="A48" s="10"/>
      <c r="B48" s="9"/>
      <c r="C48" s="11"/>
      <c r="D48" s="9"/>
      <c r="E48" s="11"/>
      <c r="F48" s="9"/>
      <c r="G48" s="11"/>
      <c r="H48" s="9"/>
      <c r="I48" s="11"/>
      <c r="J48" s="9"/>
    </row>
    <row r="49" spans="1:10">
      <c r="A49" s="10"/>
      <c r="B49" s="9"/>
      <c r="C49" s="9"/>
      <c r="D49" s="9"/>
      <c r="E49" s="9"/>
      <c r="F49" s="9"/>
      <c r="G49" s="9"/>
      <c r="H49" s="9"/>
      <c r="I49" s="9"/>
      <c r="J49" s="9"/>
    </row>
    <row r="50" spans="1:10">
      <c r="A50" s="10"/>
      <c r="B50" s="9"/>
      <c r="C50" s="11"/>
      <c r="D50" s="9"/>
      <c r="E50" s="11"/>
      <c r="F50" s="9"/>
      <c r="G50" s="11"/>
      <c r="H50" s="9"/>
      <c r="I50" s="11"/>
      <c r="J50" s="9"/>
    </row>
    <row r="51" spans="1:10">
      <c r="A51" s="10"/>
      <c r="B51" s="9"/>
      <c r="C51" s="9"/>
      <c r="D51" s="9"/>
      <c r="E51" s="9"/>
      <c r="F51" s="9"/>
      <c r="G51" s="9"/>
      <c r="H51" s="9"/>
      <c r="I51" s="9"/>
      <c r="J51" s="9"/>
    </row>
    <row r="52" spans="1:10">
      <c r="A52" s="10"/>
      <c r="B52" s="9"/>
      <c r="C52" s="9"/>
      <c r="D52" s="9"/>
      <c r="E52" s="9"/>
      <c r="F52" s="9"/>
      <c r="G52" s="9"/>
      <c r="H52" s="9"/>
      <c r="I52" s="9"/>
      <c r="J52" s="9"/>
    </row>
    <row r="53" spans="1:10">
      <c r="A53" s="10"/>
      <c r="B53" s="9"/>
      <c r="C53" s="9"/>
      <c r="D53" s="9"/>
      <c r="E53" s="9"/>
      <c r="F53" s="9"/>
      <c r="G53" s="9"/>
      <c r="H53" s="9"/>
      <c r="I53" s="9"/>
      <c r="J53" s="9"/>
    </row>
    <row r="54" spans="1:10">
      <c r="B54" s="6"/>
      <c r="C54" s="6"/>
      <c r="D54" s="6"/>
      <c r="E54" s="7"/>
      <c r="F54" s="7"/>
    </row>
    <row r="55" spans="1:10">
      <c r="B55" s="6"/>
      <c r="C55" s="6"/>
      <c r="D55" s="6"/>
      <c r="E55" s="7"/>
      <c r="F55" s="7"/>
    </row>
    <row r="56" spans="1:10">
      <c r="B56" s="6"/>
      <c r="C56" s="6"/>
      <c r="D56" s="6"/>
      <c r="E56" s="7"/>
      <c r="F56" s="7"/>
    </row>
    <row r="57" spans="1:10">
      <c r="B57" s="6"/>
      <c r="C57" s="6"/>
      <c r="D57" s="6"/>
      <c r="E57" s="7"/>
      <c r="F57" s="7"/>
    </row>
    <row r="58" spans="1:10">
      <c r="B58" s="6"/>
      <c r="C58" s="6"/>
      <c r="D58" s="6"/>
      <c r="E58" s="7"/>
      <c r="F58" s="7"/>
    </row>
    <row r="59" spans="1:10">
      <c r="B59" s="6"/>
      <c r="C59" s="6"/>
      <c r="D59" s="6"/>
      <c r="E59" s="7"/>
      <c r="F59" s="7"/>
    </row>
    <row r="60" spans="1:10">
      <c r="B60" s="6"/>
      <c r="C60" s="6"/>
      <c r="D60" s="6"/>
      <c r="E60" s="7"/>
      <c r="F60" s="7"/>
    </row>
    <row r="61" spans="1:10">
      <c r="B61" s="6"/>
      <c r="C61" s="6"/>
      <c r="D61" s="6"/>
      <c r="E61" s="7"/>
      <c r="F61" s="7"/>
    </row>
    <row r="62" spans="1:10">
      <c r="B62" s="6"/>
      <c r="C62" s="6"/>
      <c r="D62" s="6"/>
      <c r="E62" s="7"/>
      <c r="F62" s="7"/>
    </row>
    <row r="63" spans="1:10">
      <c r="B63" s="6"/>
      <c r="C63" s="6"/>
      <c r="D63" s="6"/>
      <c r="E63" s="7"/>
      <c r="F63" s="7"/>
    </row>
    <row r="64" spans="1:10">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c r="C80" s="6"/>
      <c r="D80" s="6"/>
      <c r="E80" s="7"/>
      <c r="F80" s="7"/>
    </row>
    <row r="81" spans="2:6">
      <c r="B81" s="6"/>
      <c r="C81" s="6"/>
      <c r="D81" s="6"/>
      <c r="E81" s="7"/>
      <c r="F81" s="7"/>
    </row>
    <row r="82" spans="2:6">
      <c r="B82" s="6"/>
      <c r="C82" s="6"/>
      <c r="D82" s="6"/>
      <c r="E82" s="7"/>
      <c r="F82" s="7"/>
    </row>
    <row r="83" spans="2:6">
      <c r="B83" s="6"/>
    </row>
    <row r="84" spans="2:6">
      <c r="B84" s="6"/>
    </row>
    <row r="85" spans="2:6">
      <c r="B85" s="6"/>
    </row>
    <row r="86" spans="2:6">
      <c r="B86" s="6"/>
    </row>
    <row r="87" spans="2:6">
      <c r="B87" s="6"/>
    </row>
    <row r="88" spans="2:6">
      <c r="B88" s="6"/>
    </row>
    <row r="89" spans="2:6">
      <c r="B89" s="6"/>
    </row>
    <row r="90" spans="2:6">
      <c r="B90" s="6"/>
    </row>
    <row r="91" spans="2:6">
      <c r="B91" s="6"/>
    </row>
    <row r="92" spans="2:6">
      <c r="B92" s="6"/>
    </row>
    <row r="93" spans="2:6">
      <c r="B93" s="6"/>
    </row>
    <row r="94" spans="2:6">
      <c r="B94" s="6"/>
    </row>
    <row r="95" spans="2:6">
      <c r="B95" s="6"/>
    </row>
    <row r="96" spans="2:6">
      <c r="B96" s="6"/>
    </row>
    <row r="97" spans="2:2">
      <c r="B97" s="6"/>
    </row>
    <row r="98" spans="2:2">
      <c r="B98" s="6"/>
    </row>
    <row r="99" spans="2:2">
      <c r="B99" s="6"/>
    </row>
  </sheetData>
  <mergeCells count="9">
    <mergeCell ref="A42:J42"/>
    <mergeCell ref="A43:J43"/>
    <mergeCell ref="A44:J44"/>
    <mergeCell ref="A45:J45"/>
    <mergeCell ref="A37:J37"/>
    <mergeCell ref="A38:J38"/>
    <mergeCell ref="A39:J39"/>
    <mergeCell ref="A40:J40"/>
    <mergeCell ref="A41:J41"/>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pageOrder="overThenDown"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07"/>
  <sheetViews>
    <sheetView showGridLines="0" zoomScaleNormal="100" workbookViewId="0">
      <pane xSplit="2" ySplit="8" topLeftCell="C9" activePane="bottomRight" state="frozen"/>
      <selection pane="topRight" activeCell="C1" sqref="C1"/>
      <selection pane="bottomLeft" activeCell="A10" sqref="A10"/>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48</v>
      </c>
      <c r="C3" s="61" t="s">
        <v>47</v>
      </c>
      <c r="D3" s="58"/>
      <c r="E3" s="59"/>
      <c r="F3" s="60"/>
      <c r="G3" s="59"/>
      <c r="H3" s="58"/>
      <c r="I3" s="59"/>
      <c r="J3" s="58"/>
    </row>
    <row r="4" spans="1:12" s="53" customFormat="1" ht="15.75">
      <c r="A4" s="57" t="s">
        <v>46</v>
      </c>
      <c r="B4" s="61" t="s">
        <v>45</v>
      </c>
      <c r="C4" s="61" t="s">
        <v>44</v>
      </c>
      <c r="D4" s="58"/>
      <c r="E4" s="59"/>
      <c r="F4" s="60"/>
      <c r="G4" s="59"/>
      <c r="H4" s="58"/>
      <c r="I4" s="59"/>
      <c r="J4" s="58"/>
    </row>
    <row r="5" spans="1:12" s="53" customFormat="1" ht="15.75">
      <c r="A5" s="57" t="s">
        <v>43</v>
      </c>
      <c r="B5" s="56" t="s">
        <v>42</v>
      </c>
      <c r="C5" s="56" t="s">
        <v>42</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29" customFormat="1">
      <c r="A9" s="33" t="s">
        <v>35</v>
      </c>
      <c r="B9" s="32"/>
      <c r="C9" s="30"/>
      <c r="D9" s="30"/>
      <c r="E9" s="30"/>
      <c r="F9" s="30"/>
      <c r="G9" s="30"/>
      <c r="H9" s="30"/>
      <c r="I9" s="30"/>
      <c r="J9" s="30"/>
    </row>
    <row r="10" spans="1:12" s="29" customFormat="1">
      <c r="A10" s="33" t="s">
        <v>34</v>
      </c>
      <c r="B10" s="32"/>
      <c r="C10" s="30"/>
      <c r="D10" s="30"/>
      <c r="E10" s="30"/>
      <c r="F10" s="30"/>
      <c r="G10" s="30"/>
      <c r="H10" s="30"/>
      <c r="I10" s="30"/>
      <c r="J10" s="30"/>
    </row>
    <row r="11" spans="1:12" s="20" customFormat="1">
      <c r="A11" s="27" t="s">
        <v>33</v>
      </c>
      <c r="B11" s="23"/>
      <c r="C11" s="21"/>
      <c r="D11" s="21"/>
      <c r="E11" s="21"/>
      <c r="F11" s="21"/>
      <c r="G11" s="21"/>
      <c r="H11" s="21"/>
      <c r="I11" s="21"/>
      <c r="J11" s="21"/>
    </row>
    <row r="12" spans="1:12" s="20" customFormat="1">
      <c r="A12" s="24" t="s">
        <v>32</v>
      </c>
      <c r="B12" s="23"/>
      <c r="C12" s="28">
        <v>45</v>
      </c>
      <c r="D12" s="21"/>
      <c r="E12" s="28">
        <v>45</v>
      </c>
      <c r="F12" s="21"/>
      <c r="G12" s="28">
        <v>45</v>
      </c>
      <c r="H12" s="21"/>
      <c r="I12" s="28">
        <v>45</v>
      </c>
      <c r="J12" s="21"/>
    </row>
    <row r="13" spans="1:12" s="20" customFormat="1">
      <c r="A13" s="24" t="s">
        <v>31</v>
      </c>
      <c r="B13" s="23"/>
      <c r="C13" s="28">
        <v>30157</v>
      </c>
      <c r="D13" s="21"/>
      <c r="E13" s="28">
        <v>31068</v>
      </c>
      <c r="F13" s="21"/>
      <c r="G13" s="28">
        <v>32000</v>
      </c>
      <c r="H13" s="21"/>
      <c r="I13" s="28">
        <v>33000</v>
      </c>
      <c r="J13" s="21"/>
    </row>
    <row r="14" spans="1:12" s="20" customFormat="1">
      <c r="A14" s="27" t="s">
        <v>30</v>
      </c>
      <c r="B14" s="23"/>
      <c r="C14" s="22"/>
      <c r="D14" s="21"/>
      <c r="E14" s="22"/>
      <c r="F14" s="21"/>
      <c r="G14" s="22"/>
      <c r="H14" s="21"/>
      <c r="I14" s="22"/>
      <c r="J14" s="21"/>
    </row>
    <row r="15" spans="1:12" s="20" customFormat="1">
      <c r="A15" s="24" t="s">
        <v>29</v>
      </c>
      <c r="B15" s="23"/>
      <c r="C15" s="28">
        <v>1250</v>
      </c>
      <c r="D15" s="21"/>
      <c r="E15" s="28">
        <v>1250</v>
      </c>
      <c r="F15" s="21"/>
      <c r="G15" s="28">
        <v>1250</v>
      </c>
      <c r="H15" s="21"/>
      <c r="I15" s="28">
        <v>1250</v>
      </c>
      <c r="J15" s="21"/>
      <c r="K15" s="37"/>
    </row>
    <row r="16" spans="1:12" s="20" customFormat="1">
      <c r="A16" s="24" t="s">
        <v>28</v>
      </c>
      <c r="B16" s="23"/>
      <c r="C16" s="28">
        <v>17971</v>
      </c>
      <c r="D16" s="21"/>
      <c r="E16" s="28">
        <v>18000</v>
      </c>
      <c r="F16" s="21"/>
      <c r="G16" s="28">
        <v>18000</v>
      </c>
      <c r="H16" s="21"/>
      <c r="I16" s="28">
        <v>18000</v>
      </c>
      <c r="J16" s="21"/>
      <c r="K16" s="37"/>
    </row>
    <row r="17" spans="1:11" s="20" customFormat="1">
      <c r="A17" s="24" t="s">
        <v>27</v>
      </c>
      <c r="B17" s="23"/>
      <c r="C17" s="35">
        <v>0.98</v>
      </c>
      <c r="D17" s="21"/>
      <c r="E17" s="35">
        <v>0.99</v>
      </c>
      <c r="F17" s="21"/>
      <c r="G17" s="36">
        <v>0.99</v>
      </c>
      <c r="H17" s="21"/>
      <c r="I17" s="40">
        <v>0.99</v>
      </c>
      <c r="J17" s="21"/>
      <c r="K17" s="37"/>
    </row>
    <row r="18" spans="1:11" s="20" customFormat="1">
      <c r="A18" s="24" t="s">
        <v>26</v>
      </c>
      <c r="B18" s="23"/>
      <c r="C18" s="35">
        <v>0.95</v>
      </c>
      <c r="D18" s="21"/>
      <c r="E18" s="35">
        <v>0.95</v>
      </c>
      <c r="F18" s="21"/>
      <c r="G18" s="36">
        <v>0.95</v>
      </c>
      <c r="H18" s="21"/>
      <c r="I18" s="39">
        <v>0.95</v>
      </c>
      <c r="J18" s="21"/>
      <c r="K18" s="37"/>
    </row>
    <row r="19" spans="1:11" s="20" customFormat="1">
      <c r="A19" s="24" t="s">
        <v>25</v>
      </c>
      <c r="B19" s="23"/>
      <c r="C19" s="28">
        <v>60200</v>
      </c>
      <c r="D19" s="21"/>
      <c r="E19" s="28">
        <v>62000</v>
      </c>
      <c r="F19" s="21"/>
      <c r="G19" s="28">
        <v>62000</v>
      </c>
      <c r="H19" s="21"/>
      <c r="I19" s="28">
        <v>62000</v>
      </c>
      <c r="J19" s="21"/>
      <c r="K19" s="37"/>
    </row>
    <row r="20" spans="1:11" s="20" customFormat="1">
      <c r="A20" s="24" t="s">
        <v>24</v>
      </c>
      <c r="B20" s="23"/>
      <c r="C20" s="28">
        <v>1100000</v>
      </c>
      <c r="D20" s="21"/>
      <c r="E20" s="28">
        <v>1100000</v>
      </c>
      <c r="F20" s="21"/>
      <c r="G20" s="28">
        <v>1100000</v>
      </c>
      <c r="H20" s="21"/>
      <c r="I20" s="28">
        <v>1100000</v>
      </c>
      <c r="J20" s="21"/>
      <c r="K20" s="37"/>
    </row>
    <row r="21" spans="1:11" s="20" customFormat="1">
      <c r="A21" s="24" t="s">
        <v>23</v>
      </c>
      <c r="B21" s="23"/>
      <c r="C21" s="28">
        <v>10</v>
      </c>
      <c r="D21" s="21"/>
      <c r="E21" s="28">
        <v>10</v>
      </c>
      <c r="F21" s="21"/>
      <c r="G21" s="28">
        <v>10</v>
      </c>
      <c r="H21" s="21"/>
      <c r="I21" s="28">
        <v>10</v>
      </c>
      <c r="J21" s="21"/>
      <c r="K21" s="37"/>
    </row>
    <row r="22" spans="1:11" s="29" customFormat="1">
      <c r="A22" s="33" t="s">
        <v>22</v>
      </c>
      <c r="B22" s="32"/>
      <c r="C22" s="31"/>
      <c r="D22" s="30"/>
      <c r="E22" s="31"/>
      <c r="F22" s="30"/>
      <c r="G22" s="31"/>
      <c r="H22" s="30"/>
      <c r="I22" s="31"/>
      <c r="J22" s="30"/>
      <c r="K22" s="38"/>
    </row>
    <row r="23" spans="1:11" s="20" customFormat="1">
      <c r="A23" s="27" t="s">
        <v>21</v>
      </c>
      <c r="B23" s="23"/>
      <c r="C23" s="28">
        <v>5874521</v>
      </c>
      <c r="D23" s="21"/>
      <c r="E23" s="28">
        <v>5800000</v>
      </c>
      <c r="F23" s="21"/>
      <c r="G23" s="28">
        <v>5800000</v>
      </c>
      <c r="H23" s="21"/>
      <c r="I23" s="28">
        <v>5800000</v>
      </c>
      <c r="J23" s="21"/>
      <c r="K23" s="37"/>
    </row>
    <row r="24" spans="1:11" s="20" customFormat="1">
      <c r="A24" s="27" t="s">
        <v>20</v>
      </c>
      <c r="B24" s="23"/>
      <c r="C24" s="22"/>
      <c r="D24" s="21"/>
      <c r="E24" s="22"/>
      <c r="F24" s="21"/>
      <c r="G24" s="22"/>
      <c r="H24" s="21"/>
      <c r="I24" s="22"/>
      <c r="J24" s="21"/>
      <c r="K24" s="37"/>
    </row>
    <row r="25" spans="1:11" s="20" customFormat="1">
      <c r="A25" s="24" t="s">
        <v>19</v>
      </c>
      <c r="B25" s="23"/>
      <c r="C25" s="28">
        <v>10000</v>
      </c>
      <c r="D25" s="21"/>
      <c r="E25" s="28">
        <v>10000</v>
      </c>
      <c r="F25" s="21"/>
      <c r="G25" s="28">
        <v>10000</v>
      </c>
      <c r="H25" s="21"/>
      <c r="I25" s="28">
        <v>10000</v>
      </c>
      <c r="J25" s="21"/>
      <c r="K25" s="37"/>
    </row>
    <row r="26" spans="1:11" s="20" customFormat="1">
      <c r="A26" s="33" t="s">
        <v>18</v>
      </c>
      <c r="B26" s="23"/>
      <c r="C26" s="22"/>
      <c r="D26" s="21"/>
      <c r="E26" s="22"/>
      <c r="F26" s="21"/>
      <c r="G26" s="22"/>
      <c r="H26" s="21"/>
      <c r="I26" s="22"/>
      <c r="J26" s="21"/>
    </row>
    <row r="27" spans="1:11" s="20" customFormat="1">
      <c r="A27" s="27" t="s">
        <v>17</v>
      </c>
      <c r="B27" s="23"/>
      <c r="C27" s="28">
        <v>20513468</v>
      </c>
      <c r="D27" s="21"/>
      <c r="E27" s="28">
        <v>21181401</v>
      </c>
      <c r="F27" s="21"/>
      <c r="G27" s="28">
        <v>21180000</v>
      </c>
      <c r="H27" s="21"/>
      <c r="I27" s="28">
        <v>21180000</v>
      </c>
      <c r="J27" s="21"/>
    </row>
    <row r="28" spans="1:11" s="20" customFormat="1">
      <c r="A28" s="27" t="s">
        <v>16</v>
      </c>
      <c r="B28" s="23"/>
      <c r="C28" s="28">
        <v>27338092</v>
      </c>
      <c r="D28" s="21"/>
      <c r="E28" s="28">
        <v>34914970</v>
      </c>
      <c r="F28" s="21"/>
      <c r="G28" s="28">
        <v>35000000</v>
      </c>
      <c r="H28" s="21"/>
      <c r="I28" s="28">
        <v>35000000</v>
      </c>
      <c r="J28" s="21"/>
    </row>
    <row r="29" spans="1:11" s="29" customFormat="1">
      <c r="A29" s="33" t="s">
        <v>15</v>
      </c>
      <c r="B29" s="32"/>
      <c r="C29" s="31"/>
      <c r="D29" s="30"/>
      <c r="E29" s="30"/>
      <c r="F29" s="30"/>
      <c r="G29" s="30"/>
      <c r="H29" s="30"/>
      <c r="I29" s="30"/>
      <c r="J29" s="30"/>
    </row>
    <row r="30" spans="1:11" s="20" customFormat="1">
      <c r="A30" s="27" t="s">
        <v>14</v>
      </c>
      <c r="B30" s="23"/>
      <c r="C30" s="21"/>
      <c r="D30" s="21"/>
      <c r="E30" s="21"/>
      <c r="F30" s="21"/>
      <c r="G30" s="21"/>
      <c r="H30" s="21"/>
      <c r="I30" s="21"/>
      <c r="J30" s="21"/>
    </row>
    <row r="31" spans="1:11" s="20" customFormat="1">
      <c r="A31" s="24" t="s">
        <v>13</v>
      </c>
      <c r="B31" s="23"/>
      <c r="C31" s="35">
        <v>0.88</v>
      </c>
      <c r="D31" s="21"/>
      <c r="E31" s="35">
        <v>0.87</v>
      </c>
      <c r="F31" s="21"/>
      <c r="G31" s="36">
        <v>0.85</v>
      </c>
      <c r="H31" s="21"/>
      <c r="I31" s="35">
        <v>0.85</v>
      </c>
      <c r="J31" s="21"/>
    </row>
    <row r="32" spans="1:11" s="20" customFormat="1">
      <c r="A32" s="24" t="s">
        <v>12</v>
      </c>
      <c r="B32" s="23"/>
      <c r="C32" s="35">
        <v>1</v>
      </c>
      <c r="D32" s="21"/>
      <c r="E32" s="35">
        <v>1</v>
      </c>
      <c r="F32" s="21"/>
      <c r="G32" s="36">
        <v>1</v>
      </c>
      <c r="H32" s="21"/>
      <c r="I32" s="35">
        <v>1</v>
      </c>
      <c r="J32" s="21"/>
    </row>
    <row r="33" spans="1:12" s="20" customFormat="1">
      <c r="A33" s="24" t="s">
        <v>11</v>
      </c>
      <c r="B33" s="23"/>
      <c r="C33" s="35">
        <v>0.93</v>
      </c>
      <c r="D33" s="21"/>
      <c r="E33" s="35">
        <v>0.86</v>
      </c>
      <c r="F33" s="21"/>
      <c r="G33" s="36">
        <v>0.9</v>
      </c>
      <c r="H33" s="21"/>
      <c r="I33" s="35">
        <v>0.9</v>
      </c>
      <c r="J33" s="21"/>
    </row>
    <row r="34" spans="1:12" s="20" customFormat="1">
      <c r="A34" s="27" t="s">
        <v>10</v>
      </c>
      <c r="B34" s="23"/>
      <c r="C34" s="28">
        <v>502748004</v>
      </c>
      <c r="D34" s="21"/>
      <c r="E34" s="28">
        <v>421195162</v>
      </c>
      <c r="F34" s="21"/>
      <c r="G34" s="28">
        <v>385000000</v>
      </c>
      <c r="H34" s="21"/>
      <c r="I34" s="28">
        <v>385000000</v>
      </c>
      <c r="J34" s="21"/>
    </row>
    <row r="35" spans="1:12" s="20" customFormat="1">
      <c r="A35" s="27" t="s">
        <v>9</v>
      </c>
      <c r="B35" s="23"/>
      <c r="C35" s="28">
        <v>211</v>
      </c>
      <c r="D35" s="21"/>
      <c r="E35" s="28">
        <v>72</v>
      </c>
      <c r="F35" s="21"/>
      <c r="G35" s="28">
        <v>75</v>
      </c>
      <c r="H35" s="21"/>
      <c r="I35" s="28">
        <v>75</v>
      </c>
      <c r="J35" s="21"/>
    </row>
    <row r="36" spans="1:12" s="20" customFormat="1">
      <c r="A36" s="27" t="s">
        <v>8</v>
      </c>
      <c r="B36" s="23"/>
      <c r="C36" s="22"/>
      <c r="D36" s="21"/>
      <c r="E36" s="22"/>
      <c r="F36" s="21"/>
      <c r="G36" s="22"/>
      <c r="H36" s="21"/>
      <c r="I36" s="22"/>
      <c r="J36" s="21"/>
    </row>
    <row r="37" spans="1:12" s="20" customFormat="1">
      <c r="A37" s="34" t="s">
        <v>7</v>
      </c>
      <c r="B37" s="23"/>
      <c r="C37" s="28">
        <v>83</v>
      </c>
      <c r="D37" s="21"/>
      <c r="E37" s="28">
        <v>90</v>
      </c>
      <c r="F37" s="21"/>
      <c r="G37" s="28">
        <v>100</v>
      </c>
      <c r="H37" s="21"/>
      <c r="I37" s="28">
        <v>105</v>
      </c>
      <c r="J37" s="21"/>
    </row>
    <row r="38" spans="1:12" s="29" customFormat="1">
      <c r="A38" s="33" t="s">
        <v>6</v>
      </c>
      <c r="B38" s="32"/>
      <c r="C38" s="31"/>
      <c r="D38" s="30"/>
      <c r="E38" s="31"/>
      <c r="F38" s="30"/>
      <c r="G38" s="31"/>
      <c r="H38" s="30"/>
      <c r="I38" s="31"/>
      <c r="J38" s="30"/>
    </row>
    <row r="39" spans="1:12" s="20" customFormat="1">
      <c r="A39" s="27" t="s">
        <v>5</v>
      </c>
      <c r="B39" s="23"/>
      <c r="C39" s="28">
        <v>203996</v>
      </c>
      <c r="D39" s="21"/>
      <c r="E39" s="28">
        <v>210065</v>
      </c>
      <c r="F39" s="21"/>
      <c r="G39" s="28">
        <v>218065</v>
      </c>
      <c r="H39" s="21"/>
      <c r="I39" s="28">
        <v>226065</v>
      </c>
      <c r="J39" s="21"/>
    </row>
    <row r="40" spans="1:12" s="20" customFormat="1">
      <c r="A40" s="27" t="s">
        <v>4</v>
      </c>
      <c r="B40" s="23"/>
      <c r="C40" s="28">
        <v>2178</v>
      </c>
      <c r="D40" s="21"/>
      <c r="E40" s="28">
        <v>2266</v>
      </c>
      <c r="F40" s="21"/>
      <c r="G40" s="28">
        <v>2366</v>
      </c>
      <c r="H40" s="21"/>
      <c r="I40" s="28">
        <v>2466</v>
      </c>
      <c r="J40" s="21"/>
    </row>
    <row r="41" spans="1:12" s="20" customFormat="1">
      <c r="A41" s="27" t="s">
        <v>3</v>
      </c>
      <c r="B41" s="23"/>
      <c r="C41" s="28">
        <v>5850</v>
      </c>
      <c r="D41" s="21"/>
      <c r="E41" s="28">
        <v>4887</v>
      </c>
      <c r="F41" s="21"/>
      <c r="G41" s="28">
        <v>4380</v>
      </c>
      <c r="H41" s="21"/>
      <c r="I41" s="28">
        <v>4103</v>
      </c>
      <c r="J41" s="21"/>
    </row>
    <row r="42" spans="1:12" s="20" customFormat="1">
      <c r="A42" s="27" t="s">
        <v>2</v>
      </c>
      <c r="B42" s="23"/>
      <c r="C42" s="25">
        <v>15000502</v>
      </c>
      <c r="D42" s="26"/>
      <c r="E42" s="25">
        <v>14915751</v>
      </c>
      <c r="F42" s="26"/>
      <c r="G42" s="25">
        <v>15000000</v>
      </c>
      <c r="H42" s="21"/>
      <c r="I42" s="25">
        <v>15000000</v>
      </c>
      <c r="J42" s="21"/>
    </row>
    <row r="43" spans="1:12" s="20" customFormat="1">
      <c r="A43" s="24"/>
      <c r="B43" s="23"/>
      <c r="C43" s="22"/>
      <c r="D43" s="21"/>
      <c r="E43" s="22"/>
      <c r="F43" s="21"/>
      <c r="G43" s="22"/>
      <c r="H43" s="21"/>
      <c r="I43" s="22"/>
      <c r="J43" s="21"/>
    </row>
    <row r="44" spans="1:12" s="14" customFormat="1">
      <c r="A44" s="19" t="s">
        <v>1</v>
      </c>
      <c r="B44" s="18"/>
      <c r="C44" s="17"/>
      <c r="D44" s="15"/>
      <c r="E44" s="16"/>
      <c r="F44" s="15"/>
      <c r="G44" s="16"/>
      <c r="H44" s="15"/>
      <c r="I44" s="16"/>
      <c r="J44" s="15"/>
    </row>
    <row r="45" spans="1:12" ht="40.5" customHeight="1">
      <c r="A45" s="1758" t="s">
        <v>0</v>
      </c>
      <c r="B45" s="1756"/>
      <c r="C45" s="1757"/>
      <c r="D45" s="1756"/>
      <c r="E45" s="1757"/>
      <c r="F45" s="1756"/>
      <c r="G45" s="1757"/>
      <c r="H45" s="1756"/>
      <c r="I45" s="1757"/>
      <c r="J45" s="1756"/>
      <c r="K45" s="9"/>
      <c r="L45" s="9"/>
    </row>
    <row r="46" spans="1:12">
      <c r="A46" s="1759"/>
      <c r="B46" s="1756"/>
      <c r="C46" s="1757"/>
      <c r="D46" s="1756"/>
      <c r="E46" s="1757"/>
      <c r="F46" s="1756"/>
      <c r="G46" s="1757"/>
      <c r="H46" s="1756"/>
      <c r="I46" s="1757"/>
      <c r="J46" s="1756"/>
      <c r="K46" s="9"/>
      <c r="L46" s="9"/>
    </row>
    <row r="47" spans="1:12">
      <c r="A47" s="1755"/>
      <c r="B47" s="1756"/>
      <c r="C47" s="1757"/>
      <c r="D47" s="1756"/>
      <c r="E47" s="1757"/>
      <c r="F47" s="1756"/>
      <c r="G47" s="1757"/>
      <c r="H47" s="1756"/>
      <c r="I47" s="1757"/>
      <c r="J47" s="1756"/>
      <c r="K47" s="9"/>
      <c r="L47" s="9"/>
    </row>
    <row r="48" spans="1:12">
      <c r="A48" s="1755"/>
      <c r="B48" s="1756"/>
      <c r="C48" s="1757"/>
      <c r="D48" s="1756"/>
      <c r="E48" s="1757"/>
      <c r="F48" s="1756"/>
      <c r="G48" s="1757"/>
      <c r="H48" s="1756"/>
      <c r="I48" s="1757"/>
      <c r="J48" s="1756"/>
      <c r="K48" s="9"/>
      <c r="L48" s="9"/>
    </row>
    <row r="49" spans="1:13">
      <c r="A49" s="1755"/>
      <c r="B49" s="1756"/>
      <c r="C49" s="1757"/>
      <c r="D49" s="1756"/>
      <c r="E49" s="1757"/>
      <c r="F49" s="1756"/>
      <c r="G49" s="1757"/>
      <c r="H49" s="1756"/>
      <c r="I49" s="1757"/>
      <c r="J49" s="1756"/>
      <c r="K49" s="9"/>
      <c r="L49" s="9"/>
    </row>
    <row r="50" spans="1:13">
      <c r="A50" s="1755"/>
      <c r="B50" s="1756"/>
      <c r="C50" s="1757"/>
      <c r="D50" s="1756"/>
      <c r="E50" s="1757"/>
      <c r="F50" s="1756"/>
      <c r="G50" s="1757"/>
      <c r="H50" s="1756"/>
      <c r="I50" s="1757"/>
      <c r="J50" s="1756"/>
      <c r="K50" s="9"/>
      <c r="L50" s="9"/>
    </row>
    <row r="51" spans="1:13">
      <c r="A51" s="1755"/>
      <c r="B51" s="1756"/>
      <c r="C51" s="1757"/>
      <c r="D51" s="1756"/>
      <c r="E51" s="1757"/>
      <c r="F51" s="1756"/>
      <c r="G51" s="1757"/>
      <c r="H51" s="1756"/>
      <c r="I51" s="1757"/>
      <c r="J51" s="1756"/>
      <c r="K51" s="9"/>
      <c r="L51" s="9"/>
    </row>
    <row r="52" spans="1:13">
      <c r="A52" s="1755"/>
      <c r="B52" s="1756"/>
      <c r="C52" s="1757"/>
      <c r="D52" s="1756"/>
      <c r="E52" s="1757"/>
      <c r="F52" s="1756"/>
      <c r="G52" s="1757"/>
      <c r="H52" s="1756"/>
      <c r="I52" s="1757"/>
      <c r="J52" s="1756"/>
      <c r="K52" s="9"/>
      <c r="L52" s="9"/>
    </row>
    <row r="53" spans="1:13">
      <c r="A53" s="1755"/>
      <c r="B53" s="1756"/>
      <c r="C53" s="1757"/>
      <c r="D53" s="1756"/>
      <c r="E53" s="1757"/>
      <c r="F53" s="1756"/>
      <c r="G53" s="1757"/>
      <c r="H53" s="1756"/>
      <c r="I53" s="1757"/>
      <c r="J53" s="1756"/>
      <c r="K53" s="9"/>
      <c r="L53" s="9"/>
    </row>
    <row r="54" spans="1:13">
      <c r="A54" s="10"/>
      <c r="B54" s="9"/>
      <c r="C54" s="11"/>
      <c r="D54" s="9"/>
      <c r="E54" s="11"/>
      <c r="F54" s="9"/>
      <c r="G54" s="11"/>
      <c r="H54" s="9"/>
      <c r="I54" s="11"/>
      <c r="J54" s="9"/>
      <c r="K54" s="9"/>
      <c r="L54" s="9"/>
    </row>
    <row r="55" spans="1:13">
      <c r="A55" s="10"/>
      <c r="B55" s="9"/>
      <c r="C55" s="12"/>
      <c r="D55" s="9"/>
      <c r="E55" s="12"/>
      <c r="F55" s="9"/>
      <c r="G55" s="12"/>
      <c r="H55" s="9"/>
      <c r="I55" s="12"/>
      <c r="J55" s="9"/>
      <c r="K55" s="9"/>
      <c r="L55" s="9"/>
    </row>
    <row r="56" spans="1:13">
      <c r="A56" s="10"/>
      <c r="B56" s="9"/>
      <c r="C56" s="11"/>
      <c r="D56" s="9"/>
      <c r="E56" s="11"/>
      <c r="F56" s="9"/>
      <c r="G56" s="11"/>
      <c r="H56" s="9"/>
      <c r="I56" s="11"/>
      <c r="J56" s="9"/>
      <c r="K56" s="9"/>
      <c r="L56" s="9"/>
    </row>
    <row r="57" spans="1:13">
      <c r="A57" s="10"/>
      <c r="B57" s="9"/>
      <c r="C57" s="9"/>
      <c r="D57" s="9"/>
      <c r="E57" s="9"/>
      <c r="F57" s="9"/>
      <c r="G57" s="9"/>
      <c r="H57" s="9"/>
      <c r="I57" s="9"/>
      <c r="J57" s="9"/>
      <c r="K57" s="9"/>
      <c r="L57" s="9"/>
    </row>
    <row r="58" spans="1:13">
      <c r="A58" s="10"/>
      <c r="B58" s="9"/>
      <c r="C58" s="11"/>
      <c r="D58" s="9"/>
      <c r="E58" s="11"/>
      <c r="F58" s="9"/>
      <c r="G58" s="11"/>
      <c r="H58" s="9"/>
      <c r="I58" s="11"/>
      <c r="J58" s="9"/>
      <c r="K58" s="9"/>
      <c r="L58" s="9"/>
    </row>
    <row r="59" spans="1:13">
      <c r="A59" s="10"/>
      <c r="B59" s="9"/>
      <c r="C59" s="9"/>
      <c r="D59" s="9"/>
      <c r="E59" s="9"/>
      <c r="F59" s="9"/>
      <c r="G59" s="9"/>
      <c r="H59" s="9"/>
      <c r="I59" s="9"/>
      <c r="J59" s="9"/>
      <c r="K59" s="9"/>
      <c r="L59" s="9"/>
    </row>
    <row r="60" spans="1:13">
      <c r="A60" s="10"/>
      <c r="B60" s="9"/>
      <c r="C60" s="9"/>
      <c r="D60" s="9"/>
      <c r="E60" s="9"/>
      <c r="F60" s="9"/>
      <c r="G60" s="9"/>
      <c r="H60" s="9"/>
      <c r="I60" s="9"/>
      <c r="J60" s="9"/>
      <c r="K60" s="9"/>
      <c r="L60" s="9"/>
    </row>
    <row r="61" spans="1:13">
      <c r="A61" s="10"/>
      <c r="B61" s="9"/>
      <c r="C61" s="9"/>
      <c r="D61" s="9"/>
      <c r="E61" s="9"/>
      <c r="F61" s="9"/>
      <c r="G61" s="9"/>
      <c r="H61" s="9"/>
      <c r="I61" s="9"/>
      <c r="J61" s="9"/>
      <c r="K61" s="9"/>
      <c r="L61" s="9"/>
      <c r="M61" s="8"/>
    </row>
    <row r="62" spans="1:13">
      <c r="B62" s="6"/>
      <c r="C62" s="6"/>
      <c r="D62" s="6"/>
      <c r="E62" s="7"/>
      <c r="F62" s="7"/>
    </row>
    <row r="63" spans="1:13">
      <c r="B63" s="6"/>
      <c r="C63" s="6"/>
      <c r="D63" s="6"/>
      <c r="E63" s="7"/>
      <c r="F63" s="7"/>
    </row>
    <row r="64" spans="1:13">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c r="C89" s="6"/>
      <c r="D89" s="6"/>
      <c r="E89" s="7"/>
      <c r="F89" s="7"/>
    </row>
    <row r="90" spans="2:6">
      <c r="B90" s="6"/>
      <c r="C90" s="6"/>
      <c r="D90" s="6"/>
      <c r="E90" s="7"/>
      <c r="F90" s="7"/>
    </row>
    <row r="91" spans="2:6">
      <c r="B91" s="6"/>
    </row>
    <row r="92" spans="2:6">
      <c r="B92" s="6"/>
    </row>
    <row r="93" spans="2:6">
      <c r="B93" s="6"/>
    </row>
    <row r="94" spans="2:6">
      <c r="B94" s="6"/>
    </row>
    <row r="95" spans="2:6">
      <c r="B95" s="6"/>
    </row>
    <row r="96" spans="2:6">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sheetData>
  <mergeCells count="9">
    <mergeCell ref="A50:J50"/>
    <mergeCell ref="A51:J51"/>
    <mergeCell ref="A52:J52"/>
    <mergeCell ref="A53:J53"/>
    <mergeCell ref="A45:J45"/>
    <mergeCell ref="A46:J46"/>
    <mergeCell ref="A47:J47"/>
    <mergeCell ref="A48:J48"/>
    <mergeCell ref="A49:J49"/>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8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5" sqref="A25:J26"/>
    </sheetView>
  </sheetViews>
  <sheetFormatPr defaultRowHeight="12.75"/>
  <cols>
    <col min="1" max="1" width="56" style="6" bestFit="1" customWidth="1"/>
    <col min="2" max="2" width="6.42578125" style="5" bestFit="1"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546</v>
      </c>
      <c r="C4" s="61" t="s">
        <v>545</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544</v>
      </c>
      <c r="B10" s="32"/>
    </row>
    <row r="11" spans="1:10" s="20" customFormat="1">
      <c r="A11" s="27" t="s">
        <v>543</v>
      </c>
      <c r="B11" s="23"/>
    </row>
    <row r="12" spans="1:10" s="20" customFormat="1">
      <c r="A12" s="24" t="s">
        <v>542</v>
      </c>
      <c r="B12" s="23"/>
      <c r="C12" s="385">
        <v>44749</v>
      </c>
      <c r="D12" s="197"/>
      <c r="E12" s="393">
        <v>26557</v>
      </c>
      <c r="F12" s="383"/>
      <c r="G12" s="384">
        <v>22000</v>
      </c>
      <c r="H12" s="80"/>
      <c r="I12" s="392">
        <v>24000</v>
      </c>
    </row>
    <row r="13" spans="1:10" s="20" customFormat="1">
      <c r="A13" s="24" t="s">
        <v>541</v>
      </c>
      <c r="B13" s="23"/>
      <c r="C13" s="391">
        <v>0.76</v>
      </c>
      <c r="D13" s="197"/>
      <c r="E13" s="390">
        <v>0.78</v>
      </c>
      <c r="F13" s="383"/>
      <c r="G13" s="390">
        <v>0.78</v>
      </c>
      <c r="H13" s="80"/>
      <c r="I13" s="390">
        <v>0.78</v>
      </c>
    </row>
    <row r="14" spans="1:10" s="20" customFormat="1">
      <c r="A14" s="24" t="s">
        <v>540</v>
      </c>
      <c r="B14" s="23"/>
      <c r="C14" s="391">
        <v>0.03</v>
      </c>
      <c r="D14" s="197"/>
      <c r="E14" s="390">
        <v>0.03</v>
      </c>
      <c r="F14" s="383"/>
      <c r="G14" s="390">
        <v>0.03</v>
      </c>
      <c r="H14" s="80"/>
      <c r="I14" s="390">
        <v>0.03</v>
      </c>
    </row>
    <row r="15" spans="1:10" s="20" customFormat="1">
      <c r="A15" s="24" t="s">
        <v>539</v>
      </c>
      <c r="B15" s="23"/>
      <c r="C15" s="391">
        <v>0.11</v>
      </c>
      <c r="D15" s="197"/>
      <c r="E15" s="390">
        <v>0.11</v>
      </c>
      <c r="F15" s="383"/>
      <c r="G15" s="390">
        <v>0.11</v>
      </c>
      <c r="H15" s="80"/>
      <c r="I15" s="390">
        <v>0.11</v>
      </c>
    </row>
    <row r="16" spans="1:10" s="20" customFormat="1">
      <c r="A16" s="24" t="s">
        <v>538</v>
      </c>
      <c r="B16" s="23"/>
      <c r="C16" s="391">
        <v>0.1</v>
      </c>
      <c r="D16" s="197"/>
      <c r="E16" s="390">
        <v>0.08</v>
      </c>
      <c r="F16" s="383"/>
      <c r="G16" s="390">
        <v>0.08</v>
      </c>
      <c r="H16" s="80"/>
      <c r="I16" s="390">
        <v>0.08</v>
      </c>
    </row>
    <row r="17" spans="1:10" s="29" customFormat="1">
      <c r="A17" s="24"/>
      <c r="B17" s="23"/>
      <c r="C17" s="389"/>
      <c r="D17" s="389"/>
      <c r="E17" s="388"/>
      <c r="F17" s="388"/>
      <c r="G17" s="388"/>
      <c r="H17" s="189"/>
      <c r="I17" s="189"/>
    </row>
    <row r="18" spans="1:10" s="29" customFormat="1">
      <c r="A18" s="33" t="s">
        <v>537</v>
      </c>
      <c r="B18" s="32"/>
      <c r="C18" s="389"/>
      <c r="D18" s="389"/>
      <c r="E18" s="388"/>
      <c r="F18" s="388"/>
      <c r="G18" s="388"/>
      <c r="H18" s="189"/>
      <c r="I18" s="189"/>
    </row>
    <row r="19" spans="1:10" s="20" customFormat="1">
      <c r="A19" s="27" t="s">
        <v>536</v>
      </c>
      <c r="B19" s="23"/>
      <c r="C19" s="197"/>
      <c r="D19" s="197"/>
      <c r="E19" s="383"/>
      <c r="F19" s="383"/>
      <c r="G19" s="383"/>
      <c r="H19" s="80"/>
      <c r="I19" s="80"/>
    </row>
    <row r="20" spans="1:10" s="20" customFormat="1">
      <c r="A20" s="24" t="s">
        <v>535</v>
      </c>
      <c r="B20" s="23"/>
      <c r="C20" s="387">
        <v>106</v>
      </c>
      <c r="D20" s="385"/>
      <c r="E20" s="384">
        <v>178</v>
      </c>
      <c r="F20" s="383"/>
      <c r="G20" s="382">
        <v>125</v>
      </c>
      <c r="H20" s="80"/>
      <c r="I20" s="382">
        <v>125</v>
      </c>
    </row>
    <row r="21" spans="1:10" s="20" customFormat="1">
      <c r="A21" s="24" t="s">
        <v>534</v>
      </c>
      <c r="B21" s="23"/>
      <c r="C21" s="387">
        <v>119</v>
      </c>
      <c r="D21" s="385"/>
      <c r="E21" s="384">
        <v>104</v>
      </c>
      <c r="F21" s="383"/>
      <c r="G21" s="382">
        <v>100</v>
      </c>
      <c r="H21" s="80"/>
      <c r="I21" s="382">
        <v>100</v>
      </c>
    </row>
    <row r="22" spans="1:10" s="20" customFormat="1">
      <c r="A22" s="24" t="s">
        <v>533</v>
      </c>
      <c r="B22" s="23"/>
      <c r="C22" s="387">
        <v>744</v>
      </c>
      <c r="D22" s="385"/>
      <c r="E22" s="384">
        <v>490</v>
      </c>
      <c r="F22" s="383"/>
      <c r="G22" s="382">
        <v>200</v>
      </c>
      <c r="H22" s="80"/>
      <c r="I22" s="382">
        <v>200</v>
      </c>
    </row>
    <row r="23" spans="1:10" s="20" customFormat="1">
      <c r="A23" s="24" t="s">
        <v>532</v>
      </c>
      <c r="B23" s="23"/>
      <c r="C23" s="386">
        <v>23</v>
      </c>
      <c r="D23" s="385"/>
      <c r="E23" s="384">
        <v>18</v>
      </c>
      <c r="F23" s="383"/>
      <c r="G23" s="382">
        <v>20</v>
      </c>
      <c r="H23" s="80"/>
      <c r="I23" s="382">
        <v>20</v>
      </c>
    </row>
    <row r="24" spans="1:10" s="29" customFormat="1">
      <c r="A24" s="24"/>
      <c r="B24" s="23"/>
    </row>
    <row r="25" spans="1:10" s="20" customFormat="1">
      <c r="A25" s="19"/>
      <c r="B25" s="18"/>
      <c r="C25" s="17"/>
      <c r="D25" s="15"/>
      <c r="E25" s="16"/>
      <c r="F25" s="15"/>
      <c r="G25" s="16"/>
      <c r="H25" s="15"/>
      <c r="I25" s="16"/>
      <c r="J25" s="15"/>
    </row>
    <row r="26" spans="1:10" s="20" customFormat="1" ht="12.75" customHeight="1">
      <c r="A26" s="1758"/>
      <c r="B26" s="1756"/>
      <c r="C26" s="1757"/>
      <c r="D26" s="1756"/>
      <c r="E26" s="1757"/>
      <c r="F26" s="1756"/>
      <c r="G26" s="1757"/>
      <c r="H26" s="1756"/>
      <c r="I26" s="1757"/>
      <c r="J26" s="1756"/>
    </row>
    <row r="27" spans="1:10" s="29" customFormat="1" ht="12.75" customHeight="1">
      <c r="A27" s="381"/>
      <c r="B27" s="9"/>
      <c r="C27" s="9"/>
      <c r="D27" s="9"/>
      <c r="E27" s="9"/>
      <c r="F27" s="9"/>
      <c r="G27" s="9"/>
      <c r="H27" s="9"/>
      <c r="I27" s="9"/>
      <c r="J27" s="9"/>
    </row>
    <row r="28" spans="1:10" s="14" customFormat="1">
      <c r="A28" s="260"/>
      <c r="B28" s="67"/>
      <c r="C28" s="259"/>
      <c r="D28" s="67"/>
      <c r="E28" s="259"/>
      <c r="F28" s="67"/>
      <c r="G28" s="259"/>
      <c r="H28" s="67"/>
      <c r="I28" s="259"/>
      <c r="J28" s="67"/>
    </row>
    <row r="29" spans="1:10" s="14" customFormat="1">
      <c r="A29" s="260"/>
      <c r="B29" s="67"/>
      <c r="C29" s="259"/>
      <c r="D29" s="67"/>
      <c r="E29" s="259"/>
      <c r="F29" s="67"/>
      <c r="G29" s="259"/>
      <c r="H29" s="67"/>
      <c r="I29" s="259"/>
      <c r="J29" s="67"/>
    </row>
    <row r="30" spans="1:10">
      <c r="A30" s="262"/>
      <c r="B30" s="67"/>
      <c r="C30" s="259"/>
      <c r="D30" s="67"/>
      <c r="E30" s="259"/>
      <c r="F30" s="67"/>
      <c r="G30" s="259"/>
      <c r="H30" s="67"/>
      <c r="I30" s="259"/>
      <c r="J30" s="67"/>
    </row>
    <row r="31" spans="1:10" ht="27.75" customHeight="1"/>
    <row r="32" spans="1:10" ht="27.75" customHeight="1"/>
    <row r="33" spans="1:10" ht="27.75" customHeight="1"/>
    <row r="34" spans="1:10" ht="27.75" customHeight="1"/>
    <row r="35" spans="1:10" ht="27.75" customHeight="1"/>
    <row r="36" spans="1:10" ht="27.75" customHeight="1">
      <c r="A36" s="10"/>
      <c r="B36" s="9"/>
      <c r="C36" s="9"/>
      <c r="D36" s="9"/>
      <c r="E36" s="9"/>
      <c r="F36" s="9"/>
      <c r="G36" s="9"/>
      <c r="H36" s="9"/>
      <c r="I36" s="9"/>
      <c r="J36" s="9"/>
    </row>
    <row r="37" spans="1:10" ht="27.75" customHeight="1">
      <c r="A37" s="10"/>
      <c r="B37" s="9"/>
      <c r="C37" s="11"/>
      <c r="D37" s="9"/>
      <c r="E37" s="11"/>
      <c r="F37" s="9"/>
      <c r="G37" s="11"/>
      <c r="H37" s="9"/>
      <c r="I37" s="11"/>
      <c r="J37" s="9"/>
    </row>
    <row r="38" spans="1:10" ht="27.75" customHeight="1">
      <c r="A38" s="10"/>
      <c r="B38" s="9"/>
      <c r="C38" s="12"/>
      <c r="D38" s="9"/>
      <c r="E38" s="12"/>
      <c r="F38" s="9"/>
      <c r="G38" s="12"/>
      <c r="H38" s="9"/>
      <c r="I38" s="12"/>
      <c r="J38" s="9"/>
    </row>
    <row r="39" spans="1:10" ht="27.75" customHeight="1">
      <c r="A39" s="10"/>
      <c r="B39" s="9"/>
      <c r="C39" s="9"/>
      <c r="D39" s="9"/>
      <c r="E39" s="9"/>
      <c r="F39" s="9"/>
      <c r="G39" s="9"/>
      <c r="H39" s="9"/>
      <c r="I39" s="9"/>
      <c r="J39" s="9"/>
    </row>
    <row r="40" spans="1:10">
      <c r="A40" s="10"/>
      <c r="B40" s="9"/>
      <c r="C40" s="9"/>
      <c r="D40" s="9"/>
      <c r="E40" s="9"/>
      <c r="F40" s="9"/>
      <c r="G40" s="9"/>
      <c r="H40" s="9"/>
      <c r="I40" s="9"/>
      <c r="J40" s="9"/>
    </row>
    <row r="41" spans="1:10">
      <c r="B41" s="6"/>
      <c r="C41" s="6"/>
      <c r="D41" s="6"/>
      <c r="E41" s="7"/>
      <c r="F41" s="7"/>
    </row>
    <row r="42" spans="1:10">
      <c r="B42" s="6"/>
      <c r="C42" s="6"/>
      <c r="D42" s="6"/>
      <c r="E42" s="7"/>
      <c r="F42" s="7"/>
    </row>
    <row r="43" spans="1:10">
      <c r="B43" s="6"/>
      <c r="C43" s="6"/>
      <c r="D43" s="6"/>
      <c r="E43" s="7"/>
      <c r="F43" s="7"/>
    </row>
    <row r="44" spans="1:10">
      <c r="B44" s="6"/>
      <c r="C44" s="6"/>
      <c r="D44" s="6"/>
      <c r="E44" s="7"/>
      <c r="F44" s="7"/>
    </row>
    <row r="45" spans="1:10">
      <c r="B45" s="6"/>
      <c r="C45" s="6"/>
      <c r="D45" s="6"/>
      <c r="E45" s="7"/>
      <c r="F45" s="7"/>
    </row>
    <row r="46" spans="1:10">
      <c r="B46" s="6"/>
      <c r="C46" s="6"/>
      <c r="D46" s="6"/>
      <c r="E46" s="7"/>
      <c r="F46" s="7"/>
    </row>
    <row r="47" spans="1:10">
      <c r="B47" s="6"/>
      <c r="C47" s="6"/>
      <c r="D47" s="6"/>
      <c r="E47" s="7"/>
      <c r="F47" s="7"/>
    </row>
    <row r="48" spans="1:10">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c r="C63" s="6"/>
      <c r="D63" s="6"/>
      <c r="E63" s="7"/>
      <c r="F63" s="7"/>
    </row>
    <row r="64" spans="2:6">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row>
    <row r="71" spans="2:6">
      <c r="B71" s="6"/>
    </row>
    <row r="72" spans="2:6">
      <c r="B72" s="6"/>
    </row>
    <row r="73" spans="2:6">
      <c r="B73" s="6"/>
    </row>
    <row r="74" spans="2:6">
      <c r="B74" s="6"/>
    </row>
    <row r="75" spans="2:6">
      <c r="B75" s="6"/>
    </row>
    <row r="76" spans="2:6">
      <c r="B76" s="6"/>
    </row>
    <row r="77" spans="2:6">
      <c r="B77" s="6"/>
    </row>
    <row r="78" spans="2:6">
      <c r="B78" s="6"/>
    </row>
    <row r="79" spans="2:6">
      <c r="B79" s="6"/>
    </row>
    <row r="80" spans="2:6">
      <c r="B80" s="6"/>
    </row>
    <row r="81" spans="2:2">
      <c r="B81" s="6"/>
    </row>
    <row r="82" spans="2:2">
      <c r="B82" s="6"/>
    </row>
    <row r="83" spans="2:2">
      <c r="B83" s="6"/>
    </row>
    <row r="84" spans="2:2">
      <c r="B84" s="6"/>
    </row>
    <row r="85" spans="2:2">
      <c r="B85" s="6"/>
    </row>
    <row r="86" spans="2:2">
      <c r="B86" s="6"/>
    </row>
  </sheetData>
  <mergeCells count="1">
    <mergeCell ref="A26:J26"/>
  </mergeCells>
  <dataValidations count="3">
    <dataValidation type="list" showInputMessage="1" showErrorMessage="1" sqref="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"4, 5, 6"</formula1>
    </dataValidation>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5"/>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33" sqref="A33:J34"/>
    </sheetView>
  </sheetViews>
  <sheetFormatPr defaultRowHeight="12.75"/>
  <cols>
    <col min="1" max="1" width="52"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570</v>
      </c>
      <c r="C4" s="61" t="s">
        <v>569</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0" customFormat="1">
      <c r="A10" s="33" t="s">
        <v>568</v>
      </c>
      <c r="B10" s="32"/>
    </row>
    <row r="11" spans="1:10" s="20" customFormat="1">
      <c r="A11" s="27" t="s">
        <v>567</v>
      </c>
      <c r="B11" s="23"/>
    </row>
    <row r="12" spans="1:10" s="20" customFormat="1" ht="12.75" customHeight="1">
      <c r="A12" s="24" t="s">
        <v>566</v>
      </c>
      <c r="B12" s="23"/>
      <c r="C12" s="243">
        <v>21155787</v>
      </c>
      <c r="E12" s="243">
        <v>20192333</v>
      </c>
      <c r="G12" s="81">
        <v>21192333</v>
      </c>
      <c r="I12" s="243">
        <v>20192333</v>
      </c>
    </row>
    <row r="13" spans="1:10" s="20" customFormat="1">
      <c r="A13" s="24" t="s">
        <v>565</v>
      </c>
      <c r="B13" s="23"/>
      <c r="C13" s="402">
        <v>13.18</v>
      </c>
      <c r="E13" s="402">
        <v>12.58</v>
      </c>
      <c r="G13" s="403">
        <v>13.2</v>
      </c>
      <c r="I13" s="402">
        <v>12.58</v>
      </c>
    </row>
    <row r="14" spans="1:10" s="20" customFormat="1">
      <c r="A14" s="24" t="s">
        <v>564</v>
      </c>
      <c r="B14" s="23"/>
      <c r="C14" s="243">
        <v>12646109</v>
      </c>
      <c r="E14" s="243">
        <v>11000068</v>
      </c>
      <c r="G14" s="81">
        <v>11500068</v>
      </c>
      <c r="I14" s="243">
        <v>11000068</v>
      </c>
    </row>
    <row r="15" spans="1:10" s="20" customFormat="1">
      <c r="A15" s="24" t="s">
        <v>563</v>
      </c>
      <c r="B15" s="23"/>
      <c r="C15" s="402">
        <v>7.87</v>
      </c>
      <c r="E15" s="402">
        <v>6.85</v>
      </c>
      <c r="G15" s="403">
        <v>7.16</v>
      </c>
      <c r="I15" s="402">
        <v>6.85</v>
      </c>
    </row>
    <row r="16" spans="1:10" s="20" customFormat="1">
      <c r="A16" s="24" t="s">
        <v>562</v>
      </c>
      <c r="B16" s="23"/>
      <c r="C16" s="400">
        <v>0.6</v>
      </c>
      <c r="E16" s="400">
        <v>0.54</v>
      </c>
      <c r="G16" s="401">
        <v>0.54</v>
      </c>
      <c r="I16" s="400">
        <v>0.54</v>
      </c>
    </row>
    <row r="17" spans="1:9" s="20" customFormat="1" hidden="1">
      <c r="A17" s="27" t="s">
        <v>561</v>
      </c>
      <c r="B17" s="23"/>
      <c r="C17" s="243">
        <v>390750</v>
      </c>
      <c r="G17" s="69"/>
    </row>
    <row r="18" spans="1:9" s="20" customFormat="1" hidden="1">
      <c r="A18" s="24" t="s">
        <v>560</v>
      </c>
      <c r="B18" s="23"/>
      <c r="C18" s="243">
        <v>52500</v>
      </c>
      <c r="G18" s="69"/>
    </row>
    <row r="19" spans="1:9" s="20" customFormat="1" hidden="1">
      <c r="A19" s="24" t="s">
        <v>559</v>
      </c>
      <c r="B19" s="23"/>
      <c r="C19" s="243">
        <v>25000</v>
      </c>
      <c r="G19" s="69"/>
    </row>
    <row r="20" spans="1:9" s="20" customFormat="1">
      <c r="A20" s="33" t="s">
        <v>558</v>
      </c>
      <c r="B20" s="32"/>
      <c r="G20" s="69"/>
    </row>
    <row r="21" spans="1:9" s="20" customFormat="1">
      <c r="A21" s="105" t="s">
        <v>557</v>
      </c>
      <c r="B21" s="32"/>
      <c r="C21" s="395">
        <v>14349</v>
      </c>
      <c r="E21" s="394">
        <v>14436</v>
      </c>
      <c r="G21" s="71">
        <v>14500</v>
      </c>
      <c r="I21" s="71">
        <v>14300</v>
      </c>
    </row>
    <row r="22" spans="1:9" s="20" customFormat="1">
      <c r="A22" s="104" t="s">
        <v>556</v>
      </c>
      <c r="B22" s="23"/>
      <c r="C22" s="394">
        <v>9672</v>
      </c>
      <c r="E22" s="394">
        <v>10428</v>
      </c>
      <c r="F22" s="80"/>
      <c r="G22" s="71">
        <v>11000</v>
      </c>
      <c r="I22" s="71">
        <v>10800</v>
      </c>
    </row>
    <row r="23" spans="1:9" s="20" customFormat="1">
      <c r="A23" s="399" t="s">
        <v>555</v>
      </c>
      <c r="B23" s="23"/>
      <c r="C23" s="398">
        <v>2700</v>
      </c>
      <c r="E23" s="398">
        <v>2398</v>
      </c>
      <c r="G23" s="397">
        <v>2000</v>
      </c>
      <c r="I23" s="397">
        <v>2000</v>
      </c>
    </row>
    <row r="24" spans="1:9" s="20" customFormat="1">
      <c r="A24" s="104" t="s">
        <v>554</v>
      </c>
      <c r="B24" s="23"/>
      <c r="C24" s="394">
        <v>1977</v>
      </c>
      <c r="E24" s="394">
        <v>1610</v>
      </c>
      <c r="G24" s="71">
        <v>1500</v>
      </c>
      <c r="I24" s="71">
        <v>1500</v>
      </c>
    </row>
    <row r="25" spans="1:9" s="20" customFormat="1">
      <c r="A25" s="105" t="s">
        <v>553</v>
      </c>
      <c r="B25" s="23"/>
      <c r="C25" s="395">
        <v>4500</v>
      </c>
      <c r="E25" s="394">
        <v>5684</v>
      </c>
      <c r="G25" s="71">
        <v>6000</v>
      </c>
      <c r="I25" s="71">
        <v>6000</v>
      </c>
    </row>
    <row r="26" spans="1:9" s="20" customFormat="1">
      <c r="A26" s="396" t="s">
        <v>552</v>
      </c>
      <c r="B26" s="23"/>
      <c r="C26" s="395">
        <v>3506</v>
      </c>
      <c r="E26" s="394">
        <v>1672</v>
      </c>
      <c r="G26" s="71">
        <v>2100</v>
      </c>
      <c r="I26" s="71">
        <v>2100</v>
      </c>
    </row>
    <row r="27" spans="1:9" s="20" customFormat="1">
      <c r="A27" s="396" t="s">
        <v>551</v>
      </c>
      <c r="B27" s="23"/>
      <c r="C27" s="395">
        <v>2156</v>
      </c>
      <c r="E27" s="394">
        <v>1892</v>
      </c>
      <c r="G27" s="71">
        <v>2100</v>
      </c>
      <c r="I27" s="71">
        <v>2100</v>
      </c>
    </row>
    <row r="28" spans="1:9" s="20" customFormat="1">
      <c r="A28" s="396" t="s">
        <v>550</v>
      </c>
      <c r="B28" s="23"/>
      <c r="C28" s="394">
        <v>1975</v>
      </c>
      <c r="E28" s="394">
        <v>1610</v>
      </c>
      <c r="G28" s="71">
        <v>1950</v>
      </c>
      <c r="I28" s="71">
        <v>1950</v>
      </c>
    </row>
    <row r="29" spans="1:9" s="29" customFormat="1">
      <c r="A29" s="396" t="s">
        <v>549</v>
      </c>
      <c r="B29" s="23"/>
      <c r="C29" s="395">
        <v>3383</v>
      </c>
      <c r="E29" s="394">
        <v>3379</v>
      </c>
      <c r="G29" s="71">
        <v>3200</v>
      </c>
      <c r="I29" s="71">
        <v>3200</v>
      </c>
    </row>
    <row r="30" spans="1:9" s="29" customFormat="1">
      <c r="A30" s="105" t="s">
        <v>548</v>
      </c>
      <c r="B30" s="5"/>
      <c r="C30" s="395">
        <v>427</v>
      </c>
      <c r="E30" s="394">
        <v>665</v>
      </c>
      <c r="G30" s="71">
        <v>400</v>
      </c>
      <c r="I30" s="71">
        <v>400</v>
      </c>
    </row>
    <row r="31" spans="1:9" s="29" customFormat="1">
      <c r="A31" s="105" t="s">
        <v>547</v>
      </c>
      <c r="B31" s="23"/>
      <c r="C31" s="395">
        <v>433</v>
      </c>
      <c r="E31" s="394">
        <v>444</v>
      </c>
      <c r="G31" s="71">
        <v>400</v>
      </c>
      <c r="I31" s="71">
        <v>400</v>
      </c>
    </row>
    <row r="32" spans="1:9" s="29" customFormat="1">
      <c r="A32" s="27"/>
      <c r="B32" s="23"/>
    </row>
    <row r="33" spans="1:10" s="14" customFormat="1">
      <c r="A33" s="19"/>
      <c r="B33" s="18"/>
      <c r="C33" s="17"/>
      <c r="D33" s="15"/>
      <c r="E33" s="16"/>
      <c r="F33" s="15"/>
      <c r="G33" s="16"/>
      <c r="H33" s="15"/>
      <c r="I33" s="16"/>
      <c r="J33" s="15"/>
    </row>
    <row r="34" spans="1:10" ht="30" customHeight="1">
      <c r="A34" s="1758"/>
      <c r="B34" s="1756"/>
      <c r="C34" s="1757"/>
      <c r="D34" s="1756"/>
      <c r="E34" s="1757"/>
      <c r="F34" s="1756"/>
      <c r="G34" s="1757"/>
      <c r="H34" s="1756"/>
      <c r="I34" s="1757"/>
      <c r="J34" s="1756"/>
    </row>
    <row r="35" spans="1:10" ht="27.75" customHeight="1">
      <c r="A35" s="1759"/>
      <c r="B35" s="1756"/>
      <c r="C35" s="1757"/>
      <c r="D35" s="1756"/>
      <c r="E35" s="1757"/>
      <c r="F35" s="1756"/>
      <c r="G35" s="1757"/>
      <c r="H35" s="1756"/>
      <c r="I35" s="1757"/>
      <c r="J35" s="1756"/>
    </row>
    <row r="36" spans="1:10" ht="27.75" customHeight="1">
      <c r="A36" s="1755"/>
      <c r="B36" s="1756"/>
      <c r="C36" s="1757"/>
      <c r="D36" s="1756"/>
      <c r="E36" s="1757"/>
      <c r="F36" s="1756"/>
      <c r="G36" s="1757"/>
      <c r="H36" s="1756"/>
      <c r="I36" s="1757"/>
      <c r="J36" s="1756"/>
    </row>
    <row r="37" spans="1:10" ht="27.75" customHeight="1">
      <c r="A37" s="1755"/>
      <c r="B37" s="1756"/>
      <c r="C37" s="1757"/>
      <c r="D37" s="1756"/>
      <c r="E37" s="1757"/>
      <c r="F37" s="1756"/>
      <c r="G37" s="1757"/>
      <c r="H37" s="1756"/>
      <c r="I37" s="1757"/>
      <c r="J37" s="1756"/>
    </row>
    <row r="38" spans="1:10" ht="27.75" customHeight="1">
      <c r="A38" s="1755"/>
      <c r="B38" s="1756"/>
      <c r="C38" s="1757"/>
      <c r="D38" s="1756"/>
      <c r="E38" s="1757"/>
      <c r="F38" s="1756"/>
      <c r="G38" s="1757"/>
      <c r="H38" s="1756"/>
      <c r="I38" s="1757"/>
      <c r="J38" s="1756"/>
    </row>
    <row r="39" spans="1:10" ht="27.75" customHeight="1">
      <c r="A39" s="1755"/>
      <c r="B39" s="1756"/>
      <c r="C39" s="1757"/>
      <c r="D39" s="1756"/>
      <c r="E39" s="1757"/>
      <c r="F39" s="1756"/>
      <c r="G39" s="1757"/>
      <c r="H39" s="1756"/>
      <c r="I39" s="1757"/>
      <c r="J39" s="1756"/>
    </row>
    <row r="40" spans="1:10" ht="27.75" customHeight="1">
      <c r="A40" s="1755"/>
      <c r="B40" s="1756"/>
      <c r="C40" s="1757"/>
      <c r="D40" s="1756"/>
      <c r="E40" s="1757"/>
      <c r="F40" s="1756"/>
      <c r="G40" s="1757"/>
      <c r="H40" s="1756"/>
      <c r="I40" s="1757"/>
      <c r="J40" s="1756"/>
    </row>
    <row r="41" spans="1:10" ht="27.75" customHeight="1">
      <c r="A41" s="1755"/>
      <c r="B41" s="1756"/>
      <c r="C41" s="1757"/>
      <c r="D41" s="1756"/>
      <c r="E41" s="1757"/>
      <c r="F41" s="1756"/>
      <c r="G41" s="1757"/>
      <c r="H41" s="1756"/>
      <c r="I41" s="1757"/>
      <c r="J41" s="1756"/>
    </row>
    <row r="42" spans="1:10">
      <c r="A42" s="10"/>
      <c r="B42" s="9"/>
      <c r="C42" s="11"/>
      <c r="D42" s="9"/>
      <c r="E42" s="11"/>
      <c r="F42" s="9"/>
      <c r="G42" s="11"/>
      <c r="H42" s="9"/>
      <c r="I42" s="11"/>
      <c r="J42" s="9"/>
    </row>
    <row r="43" spans="1:10">
      <c r="A43" s="10"/>
      <c r="B43" s="9"/>
      <c r="C43" s="9"/>
      <c r="D43" s="9"/>
      <c r="E43" s="9"/>
      <c r="F43" s="9"/>
      <c r="G43" s="9"/>
      <c r="H43" s="9"/>
      <c r="I43" s="9"/>
      <c r="J43" s="9"/>
    </row>
    <row r="44" spans="1:10">
      <c r="A44" s="10"/>
      <c r="B44" s="9"/>
      <c r="C44" s="11"/>
      <c r="D44" s="9"/>
      <c r="E44" s="11"/>
      <c r="F44" s="9"/>
      <c r="G44" s="11"/>
      <c r="H44" s="9"/>
      <c r="I44" s="11"/>
      <c r="J44" s="9"/>
    </row>
    <row r="45" spans="1:10">
      <c r="A45" s="10"/>
      <c r="B45" s="9"/>
      <c r="C45" s="9"/>
      <c r="D45" s="9"/>
      <c r="E45" s="9"/>
      <c r="F45" s="9"/>
      <c r="G45" s="9"/>
      <c r="H45" s="9"/>
      <c r="I45" s="9"/>
      <c r="J45" s="9"/>
    </row>
    <row r="46" spans="1:10">
      <c r="A46" s="10"/>
      <c r="B46" s="9"/>
      <c r="C46" s="11"/>
      <c r="D46" s="9"/>
      <c r="E46" s="11"/>
      <c r="F46" s="9"/>
      <c r="G46" s="11"/>
      <c r="H46" s="9"/>
      <c r="I46" s="11"/>
      <c r="J46" s="9"/>
    </row>
    <row r="47" spans="1:10">
      <c r="A47" s="10"/>
      <c r="B47" s="9"/>
      <c r="C47" s="9"/>
      <c r="D47" s="9"/>
      <c r="E47" s="9"/>
      <c r="F47" s="9"/>
      <c r="G47" s="9"/>
      <c r="H47" s="9"/>
      <c r="I47" s="9"/>
      <c r="J47" s="9"/>
    </row>
    <row r="48" spans="1:10">
      <c r="A48" s="10"/>
      <c r="B48" s="9"/>
      <c r="C48" s="9"/>
      <c r="D48" s="9"/>
      <c r="E48" s="9"/>
      <c r="F48" s="9"/>
      <c r="G48" s="9"/>
      <c r="H48" s="9"/>
      <c r="I48" s="9"/>
      <c r="J48" s="9"/>
    </row>
    <row r="49" spans="1:10">
      <c r="A49" s="10"/>
      <c r="B49" s="9"/>
      <c r="C49" s="9"/>
      <c r="D49" s="9"/>
      <c r="E49" s="9"/>
      <c r="F49" s="9"/>
      <c r="G49" s="9"/>
      <c r="H49" s="9"/>
      <c r="I49" s="9"/>
      <c r="J49" s="9"/>
    </row>
    <row r="50" spans="1:10">
      <c r="B50" s="6"/>
      <c r="C50" s="6"/>
      <c r="D50" s="6"/>
      <c r="E50" s="7"/>
      <c r="F50" s="7"/>
    </row>
    <row r="51" spans="1:10">
      <c r="B51" s="6"/>
      <c r="C51" s="6"/>
      <c r="D51" s="6"/>
      <c r="E51" s="7"/>
      <c r="F51" s="7"/>
    </row>
    <row r="52" spans="1:10">
      <c r="B52" s="6"/>
      <c r="C52" s="6"/>
      <c r="D52" s="6"/>
      <c r="E52" s="7"/>
      <c r="F52" s="7"/>
    </row>
    <row r="53" spans="1:10">
      <c r="B53" s="6"/>
      <c r="C53" s="6"/>
      <c r="D53" s="6"/>
      <c r="E53" s="7"/>
      <c r="F53" s="7"/>
    </row>
    <row r="54" spans="1:10">
      <c r="B54" s="6"/>
      <c r="C54" s="6"/>
      <c r="D54" s="6"/>
      <c r="E54" s="7"/>
      <c r="F54" s="7"/>
    </row>
    <row r="55" spans="1:10">
      <c r="B55" s="6"/>
      <c r="C55" s="6"/>
      <c r="D55" s="6"/>
      <c r="E55" s="7"/>
      <c r="F55" s="7"/>
    </row>
    <row r="56" spans="1:10">
      <c r="B56" s="6"/>
      <c r="C56" s="6"/>
      <c r="D56" s="6"/>
      <c r="E56" s="7"/>
      <c r="F56" s="7"/>
    </row>
    <row r="57" spans="1:10">
      <c r="B57" s="6"/>
      <c r="C57" s="6"/>
      <c r="D57" s="6"/>
      <c r="E57" s="7"/>
      <c r="F57" s="7"/>
    </row>
    <row r="58" spans="1:10">
      <c r="B58" s="6"/>
      <c r="C58" s="6"/>
      <c r="D58" s="6"/>
      <c r="E58" s="7"/>
      <c r="F58" s="7"/>
    </row>
    <row r="59" spans="1:10">
      <c r="B59" s="6"/>
      <c r="C59" s="6"/>
      <c r="D59" s="6"/>
      <c r="E59" s="7"/>
      <c r="F59" s="7"/>
    </row>
    <row r="60" spans="1:10">
      <c r="B60" s="6"/>
      <c r="C60" s="6"/>
      <c r="D60" s="6"/>
      <c r="E60" s="7"/>
      <c r="F60" s="7"/>
    </row>
    <row r="61" spans="1:10">
      <c r="B61" s="6"/>
      <c r="C61" s="6"/>
      <c r="D61" s="6"/>
      <c r="E61" s="7"/>
      <c r="F61" s="7"/>
    </row>
    <row r="62" spans="1:10">
      <c r="B62" s="6"/>
      <c r="C62" s="6"/>
      <c r="D62" s="6"/>
      <c r="E62" s="7"/>
      <c r="F62" s="7"/>
    </row>
    <row r="63" spans="1:10">
      <c r="B63" s="6"/>
      <c r="C63" s="6"/>
      <c r="D63" s="6"/>
      <c r="E63" s="7"/>
      <c r="F63" s="7"/>
    </row>
    <row r="64" spans="1:10">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row>
    <row r="80" spans="2:6">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sheetData>
  <mergeCells count="8">
    <mergeCell ref="A39:J39"/>
    <mergeCell ref="A40:J40"/>
    <mergeCell ref="A41:J41"/>
    <mergeCell ref="A34:J34"/>
    <mergeCell ref="A35:J35"/>
    <mergeCell ref="A36:J36"/>
    <mergeCell ref="A37:J37"/>
    <mergeCell ref="A38:J38"/>
  </mergeCells>
  <dataValidations count="3">
    <dataValidation type="list" showInputMessage="1" showErrorMessage="1" sqref="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"4, 5, 6"</formula1>
    </dataValidation>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dataValidations>
  <printOptions horizontalCentered="1"/>
  <pageMargins left="0.25" right="0.25" top="0.5" bottom="0.5" header="0.5" footer="0.5"/>
  <pageSetup scale="80" fitToHeight="98" pageOrder="overThenDown"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113"/>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49" sqref="A49:J50"/>
    </sheetView>
  </sheetViews>
  <sheetFormatPr defaultRowHeight="12.75"/>
  <cols>
    <col min="1" max="1" width="47.2851562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597</v>
      </c>
      <c r="C4" s="61" t="s">
        <v>596</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72"/>
      <c r="D9" s="72"/>
      <c r="E9" s="72"/>
      <c r="F9" s="72"/>
      <c r="G9" s="72"/>
      <c r="H9" s="72"/>
      <c r="I9" s="72"/>
    </row>
    <row r="10" spans="1:10" s="29" customFormat="1">
      <c r="A10" s="33" t="s">
        <v>595</v>
      </c>
      <c r="B10" s="32"/>
      <c r="C10" s="72"/>
      <c r="D10" s="72"/>
      <c r="E10" s="72"/>
      <c r="F10" s="72"/>
      <c r="G10" s="72"/>
      <c r="H10" s="72"/>
      <c r="I10" s="72"/>
    </row>
    <row r="11" spans="1:10" s="20" customFormat="1">
      <c r="A11" s="27" t="s">
        <v>594</v>
      </c>
      <c r="B11" s="23"/>
      <c r="C11" s="392">
        <v>3887</v>
      </c>
      <c r="D11" s="417"/>
      <c r="E11" s="392">
        <v>5948</v>
      </c>
      <c r="F11" s="416"/>
      <c r="G11" s="392">
        <v>5500</v>
      </c>
      <c r="H11" s="95"/>
      <c r="I11" s="421">
        <v>5500</v>
      </c>
    </row>
    <row r="12" spans="1:10" s="20" customFormat="1">
      <c r="A12" s="27" t="s">
        <v>593</v>
      </c>
      <c r="B12" s="23"/>
      <c r="C12" s="420">
        <v>0.21</v>
      </c>
      <c r="D12" s="419"/>
      <c r="E12" s="418">
        <v>0.23</v>
      </c>
      <c r="F12" s="416"/>
      <c r="G12" s="418">
        <v>0.2</v>
      </c>
      <c r="H12" s="95"/>
      <c r="I12" s="418">
        <v>0.2</v>
      </c>
    </row>
    <row r="13" spans="1:10" s="20" customFormat="1">
      <c r="A13" s="27" t="s">
        <v>592</v>
      </c>
      <c r="B13" s="23"/>
      <c r="C13" s="392">
        <v>44296</v>
      </c>
      <c r="D13" s="417"/>
      <c r="E13" s="392">
        <v>48365</v>
      </c>
      <c r="F13" s="416"/>
      <c r="G13" s="392">
        <v>49000</v>
      </c>
      <c r="H13" s="95"/>
      <c r="I13" s="392">
        <v>50000</v>
      </c>
    </row>
    <row r="14" spans="1:10" s="20" customFormat="1">
      <c r="A14" s="27" t="s">
        <v>591</v>
      </c>
      <c r="B14" s="23"/>
      <c r="C14" s="392">
        <v>3402</v>
      </c>
      <c r="D14" s="417"/>
      <c r="E14" s="392">
        <v>3631</v>
      </c>
      <c r="F14" s="416"/>
      <c r="G14" s="392">
        <v>3700</v>
      </c>
      <c r="H14" s="95"/>
      <c r="I14" s="392">
        <v>3750</v>
      </c>
    </row>
    <row r="15" spans="1:10" s="20" customFormat="1">
      <c r="A15" s="27" t="s">
        <v>590</v>
      </c>
      <c r="B15" s="23"/>
      <c r="C15" s="392">
        <v>140</v>
      </c>
      <c r="D15" s="417"/>
      <c r="E15" s="392">
        <v>83</v>
      </c>
      <c r="F15" s="416"/>
      <c r="G15" s="392">
        <v>83</v>
      </c>
      <c r="H15" s="95"/>
      <c r="I15" s="392">
        <v>83</v>
      </c>
    </row>
    <row r="16" spans="1:10">
      <c r="C16" s="312"/>
      <c r="D16" s="312"/>
      <c r="E16" s="408"/>
      <c r="F16" s="276"/>
      <c r="G16" s="276"/>
      <c r="H16" s="170"/>
      <c r="I16" s="276"/>
    </row>
    <row r="17" spans="1:9">
      <c r="A17" s="33" t="s">
        <v>589</v>
      </c>
      <c r="B17" s="23"/>
      <c r="C17" s="312"/>
      <c r="D17" s="312"/>
      <c r="E17" s="408"/>
      <c r="F17" s="276"/>
      <c r="G17" s="276"/>
      <c r="H17" s="170"/>
      <c r="I17" s="276"/>
    </row>
    <row r="18" spans="1:9">
      <c r="A18" s="27" t="s">
        <v>588</v>
      </c>
      <c r="B18" s="23"/>
      <c r="C18" s="312"/>
      <c r="D18" s="312"/>
      <c r="E18" s="408"/>
      <c r="F18" s="276"/>
      <c r="G18" s="276"/>
      <c r="H18" s="170"/>
      <c r="I18" s="276"/>
    </row>
    <row r="19" spans="1:9">
      <c r="A19" s="24" t="s">
        <v>228</v>
      </c>
      <c r="B19" s="23"/>
      <c r="C19" s="392">
        <v>176</v>
      </c>
      <c r="D19" s="392"/>
      <c r="E19" s="392">
        <v>154</v>
      </c>
      <c r="F19" s="392"/>
      <c r="G19" s="392">
        <v>140</v>
      </c>
      <c r="H19" s="392"/>
      <c r="I19" s="392">
        <v>167</v>
      </c>
    </row>
    <row r="20" spans="1:9">
      <c r="A20" s="27" t="s">
        <v>587</v>
      </c>
      <c r="B20" s="23"/>
      <c r="C20" s="312"/>
      <c r="D20" s="312"/>
      <c r="E20" s="408"/>
      <c r="F20" s="276"/>
      <c r="G20" s="276"/>
      <c r="H20" s="170"/>
      <c r="I20" s="276"/>
    </row>
    <row r="21" spans="1:9">
      <c r="A21" s="24" t="s">
        <v>586</v>
      </c>
      <c r="B21" s="23"/>
      <c r="C21" s="392">
        <v>2346</v>
      </c>
      <c r="D21" s="392"/>
      <c r="E21" s="392">
        <v>2654</v>
      </c>
      <c r="F21" s="392"/>
      <c r="G21" s="392">
        <v>2500</v>
      </c>
      <c r="H21" s="392"/>
      <c r="I21" s="392">
        <v>2500</v>
      </c>
    </row>
    <row r="22" spans="1:9">
      <c r="A22" s="24" t="s">
        <v>585</v>
      </c>
      <c r="B22" s="23"/>
      <c r="C22" s="392">
        <v>937</v>
      </c>
      <c r="D22" s="392"/>
      <c r="E22" s="392">
        <v>965</v>
      </c>
      <c r="F22" s="392"/>
      <c r="G22" s="392">
        <v>600</v>
      </c>
      <c r="H22" s="392"/>
      <c r="I22" s="392">
        <v>600</v>
      </c>
    </row>
    <row r="23" spans="1:9">
      <c r="A23" s="24" t="s">
        <v>584</v>
      </c>
      <c r="B23" s="23"/>
      <c r="C23" s="392">
        <v>26</v>
      </c>
      <c r="D23" s="392"/>
      <c r="E23" s="392">
        <v>0</v>
      </c>
      <c r="F23" s="392"/>
      <c r="G23" s="392">
        <v>10</v>
      </c>
      <c r="H23" s="392"/>
      <c r="I23" s="392">
        <v>10</v>
      </c>
    </row>
    <row r="24" spans="1:9">
      <c r="A24" s="24"/>
      <c r="B24" s="23"/>
      <c r="C24" s="312"/>
      <c r="D24" s="312"/>
      <c r="E24" s="408"/>
      <c r="F24" s="276"/>
      <c r="G24" s="276"/>
      <c r="H24" s="170"/>
      <c r="I24" s="276"/>
    </row>
    <row r="25" spans="1:9">
      <c r="A25" s="33" t="s">
        <v>583</v>
      </c>
      <c r="B25" s="32"/>
      <c r="C25" s="312"/>
      <c r="D25" s="312"/>
      <c r="E25" s="408"/>
      <c r="F25" s="276"/>
      <c r="G25" s="276"/>
      <c r="H25" s="170"/>
      <c r="I25" s="276"/>
    </row>
    <row r="26" spans="1:9">
      <c r="A26" s="105" t="s">
        <v>582</v>
      </c>
      <c r="B26" s="23"/>
      <c r="C26" s="312"/>
      <c r="D26" s="312"/>
      <c r="E26" s="408"/>
      <c r="F26" s="276"/>
      <c r="G26" s="276"/>
      <c r="H26" s="170"/>
      <c r="I26" s="276"/>
    </row>
    <row r="27" spans="1:9">
      <c r="A27" s="104" t="s">
        <v>581</v>
      </c>
      <c r="B27" s="23"/>
      <c r="C27" s="415">
        <v>117.9</v>
      </c>
      <c r="D27" s="414"/>
      <c r="E27" s="405">
        <v>300</v>
      </c>
      <c r="F27" s="276"/>
      <c r="G27" s="413">
        <v>600</v>
      </c>
      <c r="H27" s="170"/>
      <c r="I27" s="413">
        <v>120</v>
      </c>
    </row>
    <row r="28" spans="1:9">
      <c r="A28" s="105" t="s">
        <v>580</v>
      </c>
      <c r="B28" s="23"/>
      <c r="C28" s="392">
        <v>49</v>
      </c>
      <c r="D28" s="392"/>
      <c r="E28" s="392">
        <v>100</v>
      </c>
      <c r="F28" s="392"/>
      <c r="G28" s="392">
        <v>125</v>
      </c>
      <c r="H28" s="392"/>
      <c r="I28" s="392">
        <v>50</v>
      </c>
    </row>
    <row r="29" spans="1:9">
      <c r="A29" s="105"/>
      <c r="B29" s="23"/>
      <c r="C29" s="410"/>
      <c r="D29" s="312"/>
      <c r="E29" s="408"/>
      <c r="F29" s="276"/>
      <c r="G29" s="276"/>
      <c r="H29" s="170"/>
      <c r="I29" s="276"/>
    </row>
    <row r="30" spans="1:9">
      <c r="A30" s="412" t="s">
        <v>579</v>
      </c>
      <c r="B30" s="23"/>
      <c r="C30" s="410"/>
      <c r="D30" s="312"/>
      <c r="E30" s="408"/>
      <c r="F30" s="276"/>
      <c r="G30" s="276"/>
      <c r="H30" s="170"/>
      <c r="I30" s="276"/>
    </row>
    <row r="31" spans="1:9">
      <c r="A31" s="411" t="s">
        <v>578</v>
      </c>
      <c r="B31" s="23"/>
      <c r="C31" s="410"/>
      <c r="D31" s="312"/>
      <c r="E31" s="408"/>
      <c r="F31" s="276"/>
      <c r="G31" s="276"/>
      <c r="H31" s="170"/>
      <c r="I31" s="276"/>
    </row>
    <row r="32" spans="1:9">
      <c r="A32" s="409" t="s">
        <v>577</v>
      </c>
      <c r="B32" s="23"/>
      <c r="C32" s="410"/>
      <c r="D32" s="312"/>
      <c r="E32" s="408"/>
      <c r="F32" s="276"/>
      <c r="G32" s="276"/>
      <c r="H32" s="170"/>
      <c r="I32" s="276"/>
    </row>
    <row r="33" spans="1:9">
      <c r="A33" s="404" t="s">
        <v>573</v>
      </c>
      <c r="B33" s="23"/>
      <c r="C33" s="392">
        <v>43</v>
      </c>
      <c r="D33" s="392"/>
      <c r="E33" s="392">
        <v>12</v>
      </c>
      <c r="F33" s="392"/>
      <c r="G33" s="392">
        <v>150</v>
      </c>
      <c r="H33" s="392"/>
      <c r="I33" s="392">
        <v>0</v>
      </c>
    </row>
    <row r="34" spans="1:9">
      <c r="A34" s="404" t="s">
        <v>572</v>
      </c>
      <c r="B34" s="23"/>
      <c r="C34" s="407">
        <v>0.1</v>
      </c>
      <c r="D34" s="406"/>
      <c r="E34" s="405">
        <v>0.1</v>
      </c>
      <c r="F34" s="276"/>
      <c r="G34" s="405">
        <v>2.2000000000000002</v>
      </c>
      <c r="H34" s="170"/>
      <c r="I34" s="405">
        <v>0</v>
      </c>
    </row>
    <row r="35" spans="1:9">
      <c r="A35" s="404" t="s">
        <v>571</v>
      </c>
      <c r="B35" s="23"/>
      <c r="C35" s="392">
        <v>127</v>
      </c>
      <c r="D35" s="392"/>
      <c r="E35" s="392">
        <v>18</v>
      </c>
      <c r="F35" s="392"/>
      <c r="G35" s="392">
        <v>50</v>
      </c>
      <c r="H35" s="392"/>
      <c r="I35" s="392">
        <v>100</v>
      </c>
    </row>
    <row r="36" spans="1:9">
      <c r="A36" s="409" t="s">
        <v>576</v>
      </c>
      <c r="B36" s="23"/>
      <c r="C36" s="279"/>
      <c r="D36" s="312"/>
      <c r="E36" s="408"/>
      <c r="F36" s="276"/>
      <c r="G36" s="276"/>
      <c r="H36" s="170"/>
      <c r="I36" s="276"/>
    </row>
    <row r="37" spans="1:9">
      <c r="A37" s="404" t="s">
        <v>573</v>
      </c>
      <c r="B37" s="23"/>
      <c r="C37" s="392">
        <v>41</v>
      </c>
      <c r="D37" s="392"/>
      <c r="E37" s="392">
        <v>10</v>
      </c>
      <c r="F37" s="392"/>
      <c r="G37" s="392">
        <v>40</v>
      </c>
      <c r="H37" s="392"/>
      <c r="I37" s="392">
        <v>0</v>
      </c>
    </row>
    <row r="38" spans="1:9">
      <c r="A38" s="404" t="s">
        <v>572</v>
      </c>
      <c r="B38" s="23"/>
      <c r="C38" s="407">
        <v>0.5</v>
      </c>
      <c r="D38" s="406"/>
      <c r="E38" s="405">
        <v>0</v>
      </c>
      <c r="F38" s="276"/>
      <c r="G38" s="405">
        <v>0.3</v>
      </c>
      <c r="H38" s="170"/>
      <c r="I38" s="405">
        <v>0</v>
      </c>
    </row>
    <row r="39" spans="1:9">
      <c r="A39" s="404" t="s">
        <v>571</v>
      </c>
      <c r="B39" s="23"/>
      <c r="C39" s="392">
        <v>39</v>
      </c>
      <c r="D39" s="392"/>
      <c r="E39" s="392">
        <v>41</v>
      </c>
      <c r="F39" s="392"/>
      <c r="G39" s="392">
        <v>20</v>
      </c>
      <c r="H39" s="392"/>
      <c r="I39" s="392">
        <v>20</v>
      </c>
    </row>
    <row r="40" spans="1:9">
      <c r="A40" s="409" t="s">
        <v>575</v>
      </c>
      <c r="B40" s="23"/>
      <c r="C40" s="279"/>
      <c r="D40" s="312"/>
      <c r="E40" s="408"/>
      <c r="F40" s="276"/>
      <c r="G40" s="276"/>
      <c r="H40" s="170"/>
      <c r="I40" s="276"/>
    </row>
    <row r="41" spans="1:9">
      <c r="A41" s="404" t="s">
        <v>573</v>
      </c>
      <c r="B41" s="23"/>
      <c r="C41" s="392">
        <v>0</v>
      </c>
      <c r="D41" s="392"/>
      <c r="E41" s="392">
        <v>0</v>
      </c>
      <c r="F41" s="392"/>
      <c r="G41" s="392">
        <v>18</v>
      </c>
      <c r="H41" s="392"/>
      <c r="I41" s="392">
        <v>0</v>
      </c>
    </row>
    <row r="42" spans="1:9">
      <c r="A42" s="404" t="s">
        <v>572</v>
      </c>
      <c r="B42" s="23"/>
      <c r="C42" s="407">
        <v>0</v>
      </c>
      <c r="D42" s="406"/>
      <c r="E42" s="405">
        <v>0</v>
      </c>
      <c r="F42" s="276"/>
      <c r="G42" s="405">
        <v>0.3</v>
      </c>
      <c r="H42" s="170"/>
      <c r="I42" s="405">
        <v>0</v>
      </c>
    </row>
    <row r="43" spans="1:9">
      <c r="A43" s="404" t="s">
        <v>571</v>
      </c>
      <c r="B43" s="23"/>
      <c r="C43" s="392">
        <v>31</v>
      </c>
      <c r="D43" s="392"/>
      <c r="E43" s="392">
        <v>4</v>
      </c>
      <c r="F43" s="392"/>
      <c r="G43" s="392">
        <v>18</v>
      </c>
      <c r="H43" s="392"/>
      <c r="I43" s="392">
        <v>0</v>
      </c>
    </row>
    <row r="44" spans="1:9">
      <c r="A44" s="409" t="s">
        <v>574</v>
      </c>
      <c r="B44" s="23"/>
      <c r="C44" s="279"/>
      <c r="D44" s="312"/>
      <c r="E44" s="408"/>
      <c r="F44" s="276"/>
      <c r="G44" s="276"/>
      <c r="H44" s="170"/>
      <c r="I44" s="276"/>
    </row>
    <row r="45" spans="1:9">
      <c r="A45" s="404" t="s">
        <v>573</v>
      </c>
      <c r="B45" s="23"/>
      <c r="C45" s="392">
        <v>1141</v>
      </c>
      <c r="D45" s="392"/>
      <c r="E45" s="392">
        <v>367</v>
      </c>
      <c r="F45" s="392"/>
      <c r="G45" s="392">
        <v>3184</v>
      </c>
      <c r="H45" s="392"/>
      <c r="I45" s="392">
        <v>0</v>
      </c>
    </row>
    <row r="46" spans="1:9">
      <c r="A46" s="404" t="s">
        <v>572</v>
      </c>
      <c r="B46" s="23"/>
      <c r="C46" s="407">
        <v>14.8</v>
      </c>
      <c r="D46" s="406"/>
      <c r="E46" s="405">
        <v>6</v>
      </c>
      <c r="F46" s="276"/>
      <c r="G46" s="405">
        <v>47.9</v>
      </c>
      <c r="H46" s="170"/>
      <c r="I46" s="405">
        <v>0</v>
      </c>
    </row>
    <row r="47" spans="1:9">
      <c r="A47" s="404" t="s">
        <v>571</v>
      </c>
      <c r="B47" s="23"/>
      <c r="C47" s="392">
        <v>501</v>
      </c>
      <c r="D47" s="392"/>
      <c r="E47" s="392">
        <v>564</v>
      </c>
      <c r="F47" s="392"/>
      <c r="G47" s="392">
        <v>2044</v>
      </c>
      <c r="H47" s="392"/>
      <c r="I47" s="392">
        <v>2044</v>
      </c>
    </row>
    <row r="48" spans="1:9">
      <c r="A48" s="239"/>
      <c r="B48" s="239"/>
      <c r="C48" s="3"/>
      <c r="D48" s="2"/>
    </row>
    <row r="49" spans="1:10" s="14" customFormat="1">
      <c r="A49" s="19"/>
      <c r="B49" s="18"/>
      <c r="C49" s="17"/>
      <c r="D49" s="15"/>
      <c r="E49" s="16"/>
      <c r="F49" s="15"/>
      <c r="G49" s="16"/>
      <c r="H49" s="15"/>
      <c r="I49" s="16"/>
      <c r="J49" s="15"/>
    </row>
    <row r="50" spans="1:10" ht="43.5" customHeight="1">
      <c r="A50" s="1758"/>
      <c r="B50" s="1756"/>
      <c r="C50" s="1757"/>
      <c r="D50" s="1756"/>
      <c r="E50" s="1757"/>
      <c r="F50" s="1756"/>
      <c r="G50" s="1757"/>
      <c r="H50" s="1756"/>
      <c r="I50" s="1757"/>
      <c r="J50" s="1756"/>
    </row>
    <row r="51" spans="1:10" ht="15.75" customHeight="1">
      <c r="A51" s="1759"/>
      <c r="B51" s="1756"/>
      <c r="C51" s="1757"/>
      <c r="D51" s="1756"/>
      <c r="E51" s="1757"/>
      <c r="F51" s="1756"/>
      <c r="G51" s="1757"/>
      <c r="H51" s="1756"/>
      <c r="I51" s="1757"/>
      <c r="J51" s="1756"/>
    </row>
    <row r="52" spans="1:10" ht="21" customHeight="1">
      <c r="A52" s="1759"/>
      <c r="B52" s="1756"/>
      <c r="C52" s="1757"/>
      <c r="D52" s="1756"/>
      <c r="E52" s="1757"/>
      <c r="F52" s="1756"/>
      <c r="G52" s="1757"/>
      <c r="H52" s="1756"/>
      <c r="I52" s="1757"/>
      <c r="J52" s="1756"/>
    </row>
    <row r="53" spans="1:10" ht="27.75" customHeight="1">
      <c r="A53" s="1755"/>
      <c r="B53" s="1756"/>
      <c r="C53" s="1757"/>
      <c r="D53" s="1756"/>
      <c r="E53" s="1757"/>
      <c r="F53" s="1756"/>
      <c r="G53" s="1757"/>
      <c r="H53" s="1756"/>
      <c r="I53" s="1757"/>
      <c r="J53" s="1756"/>
    </row>
    <row r="54" spans="1:10" ht="27.75" customHeight="1">
      <c r="A54" s="1755"/>
      <c r="B54" s="1756"/>
      <c r="C54" s="1757"/>
      <c r="D54" s="1756"/>
      <c r="E54" s="1757"/>
      <c r="F54" s="1756"/>
      <c r="G54" s="1757"/>
      <c r="H54" s="1756"/>
      <c r="I54" s="1757"/>
      <c r="J54" s="1756"/>
    </row>
    <row r="55" spans="1:10" ht="27.75" customHeight="1">
      <c r="A55" s="1755"/>
      <c r="B55" s="1756"/>
      <c r="C55" s="1757"/>
      <c r="D55" s="1756"/>
      <c r="E55" s="1757"/>
      <c r="F55" s="1756"/>
      <c r="G55" s="1757"/>
      <c r="H55" s="1756"/>
      <c r="I55" s="1757"/>
      <c r="J55" s="1756"/>
    </row>
    <row r="56" spans="1:10" ht="27.75" customHeight="1">
      <c r="A56" s="1755"/>
      <c r="B56" s="1756"/>
      <c r="C56" s="1757"/>
      <c r="D56" s="1756"/>
      <c r="E56" s="1757"/>
      <c r="F56" s="1756"/>
      <c r="G56" s="1757"/>
      <c r="H56" s="1756"/>
      <c r="I56" s="1757"/>
      <c r="J56" s="1756"/>
    </row>
    <row r="57" spans="1:10" ht="27.75" customHeight="1">
      <c r="A57" s="1755"/>
      <c r="B57" s="1756"/>
      <c r="C57" s="1757"/>
      <c r="D57" s="1756"/>
      <c r="E57" s="1757"/>
      <c r="F57" s="1756"/>
      <c r="G57" s="1757"/>
      <c r="H57" s="1756"/>
      <c r="I57" s="1757"/>
      <c r="J57" s="1756"/>
    </row>
    <row r="58" spans="1:10" ht="27.75" customHeight="1">
      <c r="A58" s="1755"/>
      <c r="B58" s="1756"/>
      <c r="C58" s="1757"/>
      <c r="D58" s="1756"/>
      <c r="E58" s="1757"/>
      <c r="F58" s="1756"/>
      <c r="G58" s="1757"/>
      <c r="H58" s="1756"/>
      <c r="I58" s="1757"/>
      <c r="J58" s="1756"/>
    </row>
    <row r="59" spans="1:10" ht="27.75" customHeight="1">
      <c r="A59" s="1755"/>
      <c r="B59" s="1756"/>
      <c r="C59" s="1757"/>
      <c r="D59" s="1756"/>
      <c r="E59" s="1757"/>
      <c r="F59" s="1756"/>
      <c r="G59" s="1757"/>
      <c r="H59" s="1756"/>
      <c r="I59" s="1757"/>
      <c r="J59" s="1756"/>
    </row>
    <row r="60" spans="1:10">
      <c r="A60" s="10"/>
      <c r="B60" s="9"/>
      <c r="C60" s="11"/>
      <c r="D60" s="9"/>
      <c r="E60" s="11"/>
      <c r="F60" s="9"/>
      <c r="G60" s="11"/>
      <c r="H60" s="9"/>
      <c r="I60" s="11"/>
      <c r="J60" s="9"/>
    </row>
    <row r="61" spans="1:10">
      <c r="A61" s="10"/>
      <c r="B61" s="9"/>
      <c r="C61" s="9"/>
      <c r="D61" s="9"/>
      <c r="E61" s="9"/>
      <c r="F61" s="9"/>
      <c r="G61" s="9"/>
      <c r="H61" s="9"/>
      <c r="I61" s="9"/>
      <c r="J61" s="9"/>
    </row>
    <row r="62" spans="1:10">
      <c r="A62" s="10"/>
      <c r="B62" s="9"/>
      <c r="C62" s="11"/>
      <c r="D62" s="9"/>
      <c r="E62" s="11"/>
      <c r="F62" s="9"/>
      <c r="G62" s="11"/>
      <c r="H62" s="9"/>
      <c r="I62" s="11"/>
      <c r="J62" s="9"/>
    </row>
    <row r="63" spans="1:10">
      <c r="A63" s="10"/>
      <c r="B63" s="9"/>
      <c r="C63" s="9"/>
      <c r="D63" s="9"/>
      <c r="E63" s="9"/>
      <c r="F63" s="9"/>
      <c r="G63" s="9"/>
      <c r="H63" s="9"/>
      <c r="I63" s="9"/>
      <c r="J63" s="9"/>
    </row>
    <row r="64" spans="1:10">
      <c r="A64" s="10"/>
      <c r="B64" s="9"/>
      <c r="C64" s="11"/>
      <c r="D64" s="9"/>
      <c r="E64" s="11"/>
      <c r="F64" s="9"/>
      <c r="G64" s="11"/>
      <c r="H64" s="9"/>
      <c r="I64" s="11"/>
      <c r="J64" s="9"/>
    </row>
    <row r="65" spans="1:10">
      <c r="A65" s="10"/>
      <c r="B65" s="9"/>
      <c r="C65" s="9"/>
      <c r="D65" s="9"/>
      <c r="E65" s="9"/>
      <c r="F65" s="9"/>
      <c r="G65" s="9"/>
      <c r="H65" s="9"/>
      <c r="I65" s="9"/>
      <c r="J65" s="9"/>
    </row>
    <row r="66" spans="1:10">
      <c r="A66" s="10"/>
      <c r="B66" s="9"/>
      <c r="C66" s="9"/>
      <c r="D66" s="9"/>
      <c r="E66" s="9"/>
      <c r="F66" s="9"/>
      <c r="G66" s="9"/>
      <c r="H66" s="9"/>
      <c r="I66" s="9"/>
      <c r="J66" s="9"/>
    </row>
    <row r="67" spans="1:10">
      <c r="A67" s="10"/>
      <c r="B67" s="9"/>
      <c r="C67" s="9"/>
      <c r="D67" s="9"/>
      <c r="E67" s="9"/>
      <c r="F67" s="9"/>
      <c r="G67" s="9"/>
      <c r="H67" s="9"/>
      <c r="I67" s="9"/>
      <c r="J67" s="9"/>
    </row>
    <row r="68" spans="1:10">
      <c r="B68" s="6"/>
      <c r="C68" s="6"/>
      <c r="D68" s="6"/>
      <c r="E68" s="7"/>
      <c r="F68" s="7"/>
    </row>
    <row r="69" spans="1:10">
      <c r="B69" s="6"/>
      <c r="C69" s="6"/>
      <c r="D69" s="6"/>
      <c r="E69" s="7"/>
      <c r="F69" s="7"/>
    </row>
    <row r="70" spans="1:10">
      <c r="B70" s="6"/>
      <c r="C70" s="6"/>
      <c r="D70" s="6"/>
      <c r="E70" s="7"/>
      <c r="F70" s="7"/>
    </row>
    <row r="71" spans="1:10">
      <c r="B71" s="6"/>
      <c r="C71" s="6"/>
      <c r="D71" s="6"/>
      <c r="E71" s="7"/>
      <c r="F71" s="7"/>
    </row>
    <row r="72" spans="1:10">
      <c r="B72" s="6"/>
      <c r="C72" s="6"/>
      <c r="D72" s="6"/>
      <c r="E72" s="7"/>
      <c r="F72" s="7"/>
    </row>
    <row r="73" spans="1:10">
      <c r="B73" s="6"/>
      <c r="C73" s="6"/>
      <c r="D73" s="6"/>
      <c r="E73" s="7"/>
      <c r="F73" s="7"/>
    </row>
    <row r="74" spans="1:10">
      <c r="B74" s="6"/>
      <c r="C74" s="6"/>
      <c r="D74" s="6"/>
      <c r="E74" s="7"/>
      <c r="F74" s="7"/>
    </row>
    <row r="75" spans="1:10">
      <c r="B75" s="6"/>
      <c r="C75" s="6"/>
      <c r="D75" s="6"/>
      <c r="E75" s="7"/>
      <c r="F75" s="7"/>
    </row>
    <row r="76" spans="1:10">
      <c r="B76" s="6"/>
      <c r="C76" s="6"/>
      <c r="D76" s="6"/>
      <c r="E76" s="7"/>
      <c r="F76" s="7"/>
    </row>
    <row r="77" spans="1:10">
      <c r="B77" s="6"/>
      <c r="C77" s="6"/>
      <c r="D77" s="6"/>
      <c r="E77" s="7"/>
      <c r="F77" s="7"/>
    </row>
    <row r="78" spans="1:10">
      <c r="B78" s="6"/>
      <c r="C78" s="6"/>
      <c r="D78" s="6"/>
      <c r="E78" s="7"/>
      <c r="F78" s="7"/>
    </row>
    <row r="79" spans="1:10">
      <c r="B79" s="6"/>
      <c r="C79" s="6"/>
      <c r="D79" s="6"/>
      <c r="E79" s="7"/>
      <c r="F79" s="7"/>
    </row>
    <row r="80" spans="1:10">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c r="C89" s="6"/>
      <c r="D89" s="6"/>
      <c r="E89" s="7"/>
      <c r="F89" s="7"/>
    </row>
    <row r="90" spans="2:6">
      <c r="B90" s="6"/>
      <c r="C90" s="6"/>
      <c r="D90" s="6"/>
      <c r="E90" s="7"/>
      <c r="F90" s="7"/>
    </row>
    <row r="91" spans="2:6">
      <c r="B91" s="6"/>
      <c r="C91" s="6"/>
      <c r="D91" s="6"/>
      <c r="E91" s="7"/>
      <c r="F91" s="7"/>
    </row>
    <row r="92" spans="2:6">
      <c r="B92" s="6"/>
      <c r="C92" s="6"/>
      <c r="D92" s="6"/>
      <c r="E92" s="7"/>
      <c r="F92" s="7"/>
    </row>
    <row r="93" spans="2:6">
      <c r="B93" s="6"/>
      <c r="C93" s="6"/>
      <c r="D93" s="6"/>
      <c r="E93" s="7"/>
      <c r="F93" s="7"/>
    </row>
    <row r="94" spans="2:6">
      <c r="B94" s="6"/>
      <c r="C94" s="6"/>
      <c r="D94" s="6"/>
      <c r="E94" s="7"/>
      <c r="F94" s="7"/>
    </row>
    <row r="95" spans="2:6">
      <c r="B95" s="6"/>
      <c r="C95" s="6"/>
      <c r="D95" s="6"/>
      <c r="E95" s="7"/>
      <c r="F95" s="7"/>
    </row>
    <row r="96" spans="2:6">
      <c r="B96" s="6"/>
      <c r="C96" s="6"/>
      <c r="D96" s="6"/>
      <c r="E96" s="7"/>
      <c r="F96" s="7"/>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sheetData>
  <mergeCells count="10">
    <mergeCell ref="A56:J56"/>
    <mergeCell ref="A57:J57"/>
    <mergeCell ref="A58:J58"/>
    <mergeCell ref="A59:J59"/>
    <mergeCell ref="A50:J50"/>
    <mergeCell ref="A51:J51"/>
    <mergeCell ref="A52:J52"/>
    <mergeCell ref="A53:J53"/>
    <mergeCell ref="A54:J54"/>
    <mergeCell ref="A55:J55"/>
  </mergeCells>
  <dataValidations count="3">
    <dataValidation type="list" showInputMessage="1" showErrorMessage="1" sqref="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formula1>"4, 5, 6"</formula1>
    </dataValidation>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77"/>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4" sqref="A14"/>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2.85546875" style="3" customWidth="1"/>
    <col min="8" max="8" width="3.140625" style="2" bestFit="1" customWidth="1"/>
    <col min="9" max="9" width="11.855468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602</v>
      </c>
      <c r="C4" s="61" t="s">
        <v>601</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600</v>
      </c>
      <c r="B10" s="32"/>
      <c r="C10" s="72"/>
      <c r="D10" s="72"/>
      <c r="E10" s="72"/>
      <c r="F10" s="72"/>
      <c r="G10" s="72"/>
      <c r="H10" s="72"/>
      <c r="I10" s="72"/>
      <c r="J10" s="72"/>
    </row>
    <row r="11" spans="1:10" s="20" customFormat="1">
      <c r="A11" s="27" t="s">
        <v>599</v>
      </c>
      <c r="B11" s="23"/>
      <c r="C11" s="69"/>
      <c r="D11" s="69"/>
      <c r="E11" s="69"/>
      <c r="F11" s="69"/>
      <c r="G11" s="69"/>
      <c r="H11" s="69"/>
      <c r="I11" s="69"/>
      <c r="J11" s="69"/>
    </row>
    <row r="12" spans="1:10" s="20" customFormat="1">
      <c r="A12" s="24" t="s">
        <v>598</v>
      </c>
      <c r="B12" s="23"/>
      <c r="C12" s="71">
        <v>15022</v>
      </c>
      <c r="D12" s="69"/>
      <c r="E12" s="71">
        <v>17083</v>
      </c>
      <c r="F12" s="69"/>
      <c r="G12" s="71">
        <v>16769</v>
      </c>
      <c r="H12" s="69"/>
      <c r="I12" s="71">
        <v>17250</v>
      </c>
      <c r="J12" s="69"/>
    </row>
    <row r="13" spans="1:10" s="20" customFormat="1">
      <c r="A13" s="27"/>
      <c r="B13" s="23"/>
      <c r="C13" s="69"/>
      <c r="D13" s="69"/>
      <c r="E13" s="69"/>
      <c r="F13" s="69"/>
      <c r="G13" s="69"/>
      <c r="H13" s="69"/>
      <c r="I13" s="69"/>
      <c r="J13" s="69"/>
    </row>
    <row r="14" spans="1:10" s="14" customFormat="1">
      <c r="A14" s="19"/>
      <c r="B14" s="18"/>
      <c r="C14" s="16"/>
      <c r="D14" s="15"/>
      <c r="E14" s="16"/>
      <c r="F14" s="15"/>
      <c r="G14" s="16"/>
      <c r="H14" s="15"/>
      <c r="I14" s="16"/>
      <c r="J14" s="15"/>
    </row>
    <row r="15" spans="1:10" ht="27.75" customHeight="1">
      <c r="A15" s="1755"/>
      <c r="B15" s="1756"/>
      <c r="C15" s="1757"/>
      <c r="D15" s="1756"/>
      <c r="E15" s="1757"/>
      <c r="F15" s="1756"/>
      <c r="G15" s="1757"/>
      <c r="H15" s="1756"/>
      <c r="I15" s="1757"/>
      <c r="J15" s="1756"/>
    </row>
    <row r="16" spans="1:10" ht="27.75" customHeight="1">
      <c r="A16" s="1755"/>
      <c r="B16" s="1756"/>
      <c r="C16" s="1757"/>
      <c r="D16" s="1756"/>
      <c r="E16" s="1757"/>
      <c r="F16" s="1756"/>
      <c r="G16" s="1757"/>
      <c r="H16" s="1756"/>
      <c r="I16" s="1757"/>
      <c r="J16" s="1756"/>
    </row>
    <row r="17" spans="1:10" ht="27.75" customHeight="1">
      <c r="A17" s="1755"/>
      <c r="B17" s="1756"/>
      <c r="C17" s="1757"/>
      <c r="D17" s="1756"/>
      <c r="E17" s="1757"/>
      <c r="F17" s="1756"/>
      <c r="G17" s="1757"/>
      <c r="H17" s="1756"/>
      <c r="I17" s="1757"/>
      <c r="J17" s="1756"/>
    </row>
    <row r="18" spans="1:10" ht="27.75" customHeight="1">
      <c r="A18" s="1755"/>
      <c r="B18" s="1756"/>
      <c r="C18" s="1757"/>
      <c r="D18" s="1756"/>
      <c r="E18" s="1757"/>
      <c r="F18" s="1756"/>
      <c r="G18" s="1757"/>
      <c r="H18" s="1756"/>
      <c r="I18" s="1757"/>
      <c r="J18" s="1756"/>
    </row>
    <row r="19" spans="1:10" ht="27.75" customHeight="1">
      <c r="A19" s="1755"/>
      <c r="B19" s="1756"/>
      <c r="C19" s="1757"/>
      <c r="D19" s="1756"/>
      <c r="E19" s="1757"/>
      <c r="F19" s="1756"/>
      <c r="G19" s="1757"/>
      <c r="H19" s="1756"/>
      <c r="I19" s="1757"/>
      <c r="J19" s="1756"/>
    </row>
    <row r="20" spans="1:10" ht="27.75" customHeight="1">
      <c r="A20" s="1755"/>
      <c r="B20" s="1756"/>
      <c r="C20" s="1757"/>
      <c r="D20" s="1756"/>
      <c r="E20" s="1757"/>
      <c r="F20" s="1756"/>
      <c r="G20" s="1757"/>
      <c r="H20" s="1756"/>
      <c r="I20" s="1757"/>
      <c r="J20" s="1756"/>
    </row>
    <row r="21" spans="1:10" ht="27.75" customHeight="1">
      <c r="A21" s="1755"/>
      <c r="B21" s="1756"/>
      <c r="C21" s="1757"/>
      <c r="D21" s="1756"/>
      <c r="E21" s="1757"/>
      <c r="F21" s="1756"/>
      <c r="G21" s="1757"/>
      <c r="H21" s="1756"/>
      <c r="I21" s="1757"/>
      <c r="J21" s="1756"/>
    </row>
    <row r="22" spans="1:10" ht="27.75" customHeight="1">
      <c r="A22" s="1755"/>
      <c r="B22" s="1756"/>
      <c r="C22" s="1757"/>
      <c r="D22" s="1756"/>
      <c r="E22" s="1757"/>
      <c r="F22" s="1756"/>
      <c r="G22" s="1757"/>
      <c r="H22" s="1756"/>
      <c r="I22" s="1757"/>
      <c r="J22" s="1756"/>
    </row>
    <row r="23" spans="1:10" ht="27.75" customHeight="1">
      <c r="A23" s="1755"/>
      <c r="B23" s="1756"/>
      <c r="C23" s="1757"/>
      <c r="D23" s="1756"/>
      <c r="E23" s="1757"/>
      <c r="F23" s="1756"/>
      <c r="G23" s="1757"/>
      <c r="H23" s="1756"/>
      <c r="I23" s="1757"/>
      <c r="J23" s="1756"/>
    </row>
    <row r="24" spans="1:10">
      <c r="A24" s="10"/>
      <c r="B24" s="9"/>
      <c r="C24" s="11"/>
      <c r="D24" s="9"/>
      <c r="E24" s="11"/>
      <c r="F24" s="9"/>
      <c r="G24" s="11"/>
      <c r="H24" s="9"/>
      <c r="I24" s="11"/>
      <c r="J24" s="9"/>
    </row>
    <row r="25" spans="1:10">
      <c r="A25" s="10"/>
      <c r="B25" s="9"/>
      <c r="C25" s="9"/>
      <c r="D25" s="9"/>
      <c r="E25" s="9"/>
      <c r="F25" s="9"/>
      <c r="G25" s="9"/>
      <c r="H25" s="9"/>
      <c r="I25" s="9"/>
      <c r="J25" s="9"/>
    </row>
    <row r="26" spans="1:10">
      <c r="A26" s="10"/>
      <c r="B26" s="9"/>
      <c r="C26" s="11"/>
      <c r="D26" s="9"/>
      <c r="E26" s="11"/>
      <c r="F26" s="9"/>
      <c r="G26" s="11"/>
      <c r="H26" s="9"/>
      <c r="I26" s="11"/>
      <c r="J26" s="9"/>
    </row>
    <row r="27" spans="1:10">
      <c r="A27" s="10"/>
      <c r="B27" s="9"/>
      <c r="C27" s="12"/>
      <c r="D27" s="9"/>
      <c r="E27" s="12"/>
      <c r="F27" s="9"/>
      <c r="G27" s="12"/>
      <c r="H27" s="9"/>
      <c r="I27" s="12"/>
      <c r="J27" s="9"/>
    </row>
    <row r="28" spans="1:10">
      <c r="A28" s="10"/>
      <c r="B28" s="9"/>
      <c r="C28" s="11"/>
      <c r="D28" s="9"/>
      <c r="E28" s="11"/>
      <c r="F28" s="9"/>
      <c r="G28" s="11"/>
      <c r="H28" s="9"/>
      <c r="I28" s="11"/>
      <c r="J28" s="9"/>
    </row>
    <row r="29" spans="1:10">
      <c r="A29" s="10"/>
      <c r="B29" s="9"/>
      <c r="C29" s="9"/>
      <c r="D29" s="9"/>
      <c r="E29" s="9"/>
      <c r="F29" s="9"/>
      <c r="G29" s="9"/>
      <c r="H29" s="9"/>
      <c r="I29" s="9"/>
      <c r="J29" s="9"/>
    </row>
    <row r="30" spans="1:10">
      <c r="A30" s="10"/>
      <c r="B30" s="9"/>
      <c r="C30" s="9"/>
      <c r="D30" s="9"/>
      <c r="E30" s="9"/>
      <c r="F30" s="9"/>
      <c r="G30" s="9"/>
      <c r="H30" s="9"/>
      <c r="I30" s="9"/>
      <c r="J30" s="9"/>
    </row>
    <row r="31" spans="1:10">
      <c r="A31" s="10"/>
      <c r="B31" s="9"/>
      <c r="C31" s="9"/>
      <c r="D31" s="9"/>
      <c r="E31" s="9"/>
      <c r="F31" s="9"/>
      <c r="G31" s="9"/>
      <c r="H31" s="9"/>
      <c r="I31" s="9"/>
      <c r="J31" s="9"/>
    </row>
    <row r="32" spans="1:10">
      <c r="B32" s="6"/>
      <c r="C32" s="6"/>
      <c r="D32" s="6"/>
      <c r="E32" s="7"/>
      <c r="F32" s="7"/>
    </row>
    <row r="33" spans="2:6">
      <c r="B33" s="6"/>
      <c r="C33" s="6"/>
      <c r="D33" s="6"/>
      <c r="E33" s="7"/>
      <c r="F33" s="7"/>
    </row>
    <row r="34" spans="2:6">
      <c r="B34" s="6"/>
      <c r="C34" s="6"/>
      <c r="D34" s="6"/>
      <c r="E34" s="7"/>
      <c r="F34" s="7"/>
    </row>
    <row r="35" spans="2:6">
      <c r="B35" s="6"/>
      <c r="C35" s="6"/>
      <c r="D35" s="6"/>
      <c r="E35" s="7"/>
      <c r="F35" s="7"/>
    </row>
    <row r="36" spans="2:6">
      <c r="B36" s="6"/>
      <c r="C36" s="6"/>
      <c r="D36" s="6"/>
      <c r="E36" s="7"/>
      <c r="F36" s="7"/>
    </row>
    <row r="37" spans="2:6">
      <c r="B37" s="6"/>
      <c r="C37" s="6"/>
      <c r="D37" s="6"/>
      <c r="E37" s="7"/>
      <c r="F37" s="7"/>
    </row>
    <row r="38" spans="2:6">
      <c r="B38" s="6"/>
      <c r="C38" s="6"/>
      <c r="D38" s="6"/>
      <c r="E38" s="7"/>
      <c r="F38" s="7"/>
    </row>
    <row r="39" spans="2:6">
      <c r="B39" s="6"/>
      <c r="C39" s="6"/>
      <c r="D39" s="6"/>
      <c r="E39" s="7"/>
      <c r="F39" s="7"/>
    </row>
    <row r="40" spans="2:6">
      <c r="B40" s="6"/>
      <c r="C40" s="7"/>
      <c r="D40" s="6"/>
      <c r="E40" s="7"/>
      <c r="F40" s="7"/>
    </row>
    <row r="41" spans="2:6">
      <c r="B41" s="6"/>
      <c r="C41" s="6"/>
      <c r="D41" s="6"/>
      <c r="E41" s="7"/>
      <c r="F41" s="7"/>
    </row>
    <row r="42" spans="2:6">
      <c r="B42" s="6"/>
      <c r="C42" s="6"/>
      <c r="D42" s="6"/>
      <c r="E42" s="7"/>
      <c r="F42" s="7"/>
    </row>
    <row r="43" spans="2:6">
      <c r="B43" s="6"/>
      <c r="C43" s="6"/>
      <c r="D43" s="6"/>
      <c r="E43" s="7"/>
      <c r="F43" s="7"/>
    </row>
    <row r="44" spans="2:6">
      <c r="B44" s="6"/>
      <c r="C44" s="6"/>
      <c r="D44" s="6"/>
      <c r="E44" s="7"/>
      <c r="F44" s="7"/>
    </row>
    <row r="45" spans="2:6">
      <c r="B45" s="6"/>
      <c r="C45" s="6"/>
      <c r="D45" s="6"/>
      <c r="E45" s="7"/>
      <c r="F45" s="7"/>
    </row>
    <row r="46" spans="2:6">
      <c r="B46" s="6"/>
      <c r="C46" s="6"/>
      <c r="D46" s="6"/>
      <c r="E46" s="7"/>
      <c r="F46" s="7"/>
    </row>
    <row r="47" spans="2:6">
      <c r="B47" s="6"/>
      <c r="C47" s="6"/>
      <c r="D47" s="6"/>
      <c r="E47" s="7"/>
      <c r="F47" s="7"/>
    </row>
    <row r="48" spans="2:6">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row>
    <row r="62" spans="2:6">
      <c r="B62" s="6"/>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sheetData>
  <mergeCells count="9">
    <mergeCell ref="A20:J20"/>
    <mergeCell ref="A21:J21"/>
    <mergeCell ref="A22:J22"/>
    <mergeCell ref="A23:J23"/>
    <mergeCell ref="A15:J15"/>
    <mergeCell ref="A16:J16"/>
    <mergeCell ref="A17:J17"/>
    <mergeCell ref="A18:J18"/>
    <mergeCell ref="A19:J19"/>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0 JD65520 SZ65520 ACV65520 AMR65520 AWN65520 BGJ65520 BQF65520 CAB65520 CJX65520 CTT65520 DDP65520 DNL65520 DXH65520 EHD65520 EQZ65520 FAV65520 FKR65520 FUN65520 GEJ65520 GOF65520 GYB65520 HHX65520 HRT65520 IBP65520 ILL65520 IVH65520 JFD65520 JOZ65520 JYV65520 KIR65520 KSN65520 LCJ65520 LMF65520 LWB65520 MFX65520 MPT65520 MZP65520 NJL65520 NTH65520 ODD65520 OMZ65520 OWV65520 PGR65520 PQN65520 QAJ65520 QKF65520 QUB65520 RDX65520 RNT65520 RXP65520 SHL65520 SRH65520 TBD65520 TKZ65520 TUV65520 UER65520 UON65520 UYJ65520 VIF65520 VSB65520 WBX65520 WLT65520 WVP65520 H131056 JD131056 SZ131056 ACV131056 AMR131056 AWN131056 BGJ131056 BQF131056 CAB131056 CJX131056 CTT131056 DDP131056 DNL131056 DXH131056 EHD131056 EQZ131056 FAV131056 FKR131056 FUN131056 GEJ131056 GOF131056 GYB131056 HHX131056 HRT131056 IBP131056 ILL131056 IVH131056 JFD131056 JOZ131056 JYV131056 KIR131056 KSN131056 LCJ131056 LMF131056 LWB131056 MFX131056 MPT131056 MZP131056 NJL131056 NTH131056 ODD131056 OMZ131056 OWV131056 PGR131056 PQN131056 QAJ131056 QKF131056 QUB131056 RDX131056 RNT131056 RXP131056 SHL131056 SRH131056 TBD131056 TKZ131056 TUV131056 UER131056 UON131056 UYJ131056 VIF131056 VSB131056 WBX131056 WLT131056 WVP131056 H196592 JD196592 SZ196592 ACV196592 AMR196592 AWN196592 BGJ196592 BQF196592 CAB196592 CJX196592 CTT196592 DDP196592 DNL196592 DXH196592 EHD196592 EQZ196592 FAV196592 FKR196592 FUN196592 GEJ196592 GOF196592 GYB196592 HHX196592 HRT196592 IBP196592 ILL196592 IVH196592 JFD196592 JOZ196592 JYV196592 KIR196592 KSN196592 LCJ196592 LMF196592 LWB196592 MFX196592 MPT196592 MZP196592 NJL196592 NTH196592 ODD196592 OMZ196592 OWV196592 PGR196592 PQN196592 QAJ196592 QKF196592 QUB196592 RDX196592 RNT196592 RXP196592 SHL196592 SRH196592 TBD196592 TKZ196592 TUV196592 UER196592 UON196592 UYJ196592 VIF196592 VSB196592 WBX196592 WLT196592 WVP196592 H262128 JD262128 SZ262128 ACV262128 AMR262128 AWN262128 BGJ262128 BQF262128 CAB262128 CJX262128 CTT262128 DDP262128 DNL262128 DXH262128 EHD262128 EQZ262128 FAV262128 FKR262128 FUN262128 GEJ262128 GOF262128 GYB262128 HHX262128 HRT262128 IBP262128 ILL262128 IVH262128 JFD262128 JOZ262128 JYV262128 KIR262128 KSN262128 LCJ262128 LMF262128 LWB262128 MFX262128 MPT262128 MZP262128 NJL262128 NTH262128 ODD262128 OMZ262128 OWV262128 PGR262128 PQN262128 QAJ262128 QKF262128 QUB262128 RDX262128 RNT262128 RXP262128 SHL262128 SRH262128 TBD262128 TKZ262128 TUV262128 UER262128 UON262128 UYJ262128 VIF262128 VSB262128 WBX262128 WLT262128 WVP262128 H327664 JD327664 SZ327664 ACV327664 AMR327664 AWN327664 BGJ327664 BQF327664 CAB327664 CJX327664 CTT327664 DDP327664 DNL327664 DXH327664 EHD327664 EQZ327664 FAV327664 FKR327664 FUN327664 GEJ327664 GOF327664 GYB327664 HHX327664 HRT327664 IBP327664 ILL327664 IVH327664 JFD327664 JOZ327664 JYV327664 KIR327664 KSN327664 LCJ327664 LMF327664 LWB327664 MFX327664 MPT327664 MZP327664 NJL327664 NTH327664 ODD327664 OMZ327664 OWV327664 PGR327664 PQN327664 QAJ327664 QKF327664 QUB327664 RDX327664 RNT327664 RXP327664 SHL327664 SRH327664 TBD327664 TKZ327664 TUV327664 UER327664 UON327664 UYJ327664 VIF327664 VSB327664 WBX327664 WLT327664 WVP327664 H393200 JD393200 SZ393200 ACV393200 AMR393200 AWN393200 BGJ393200 BQF393200 CAB393200 CJX393200 CTT393200 DDP393200 DNL393200 DXH393200 EHD393200 EQZ393200 FAV393200 FKR393200 FUN393200 GEJ393200 GOF393200 GYB393200 HHX393200 HRT393200 IBP393200 ILL393200 IVH393200 JFD393200 JOZ393200 JYV393200 KIR393200 KSN393200 LCJ393200 LMF393200 LWB393200 MFX393200 MPT393200 MZP393200 NJL393200 NTH393200 ODD393200 OMZ393200 OWV393200 PGR393200 PQN393200 QAJ393200 QKF393200 QUB393200 RDX393200 RNT393200 RXP393200 SHL393200 SRH393200 TBD393200 TKZ393200 TUV393200 UER393200 UON393200 UYJ393200 VIF393200 VSB393200 WBX393200 WLT393200 WVP393200 H458736 JD458736 SZ458736 ACV458736 AMR458736 AWN458736 BGJ458736 BQF458736 CAB458736 CJX458736 CTT458736 DDP458736 DNL458736 DXH458736 EHD458736 EQZ458736 FAV458736 FKR458736 FUN458736 GEJ458736 GOF458736 GYB458736 HHX458736 HRT458736 IBP458736 ILL458736 IVH458736 JFD458736 JOZ458736 JYV458736 KIR458736 KSN458736 LCJ458736 LMF458736 LWB458736 MFX458736 MPT458736 MZP458736 NJL458736 NTH458736 ODD458736 OMZ458736 OWV458736 PGR458736 PQN458736 QAJ458736 QKF458736 QUB458736 RDX458736 RNT458736 RXP458736 SHL458736 SRH458736 TBD458736 TKZ458736 TUV458736 UER458736 UON458736 UYJ458736 VIF458736 VSB458736 WBX458736 WLT458736 WVP458736 H524272 JD524272 SZ524272 ACV524272 AMR524272 AWN524272 BGJ524272 BQF524272 CAB524272 CJX524272 CTT524272 DDP524272 DNL524272 DXH524272 EHD524272 EQZ524272 FAV524272 FKR524272 FUN524272 GEJ524272 GOF524272 GYB524272 HHX524272 HRT524272 IBP524272 ILL524272 IVH524272 JFD524272 JOZ524272 JYV524272 KIR524272 KSN524272 LCJ524272 LMF524272 LWB524272 MFX524272 MPT524272 MZP524272 NJL524272 NTH524272 ODD524272 OMZ524272 OWV524272 PGR524272 PQN524272 QAJ524272 QKF524272 QUB524272 RDX524272 RNT524272 RXP524272 SHL524272 SRH524272 TBD524272 TKZ524272 TUV524272 UER524272 UON524272 UYJ524272 VIF524272 VSB524272 WBX524272 WLT524272 WVP524272 H589808 JD589808 SZ589808 ACV589808 AMR589808 AWN589808 BGJ589808 BQF589808 CAB589808 CJX589808 CTT589808 DDP589808 DNL589808 DXH589808 EHD589808 EQZ589808 FAV589808 FKR589808 FUN589808 GEJ589808 GOF589808 GYB589808 HHX589808 HRT589808 IBP589808 ILL589808 IVH589808 JFD589808 JOZ589808 JYV589808 KIR589808 KSN589808 LCJ589808 LMF589808 LWB589808 MFX589808 MPT589808 MZP589808 NJL589808 NTH589808 ODD589808 OMZ589808 OWV589808 PGR589808 PQN589808 QAJ589808 QKF589808 QUB589808 RDX589808 RNT589808 RXP589808 SHL589808 SRH589808 TBD589808 TKZ589808 TUV589808 UER589808 UON589808 UYJ589808 VIF589808 VSB589808 WBX589808 WLT589808 WVP589808 H655344 JD655344 SZ655344 ACV655344 AMR655344 AWN655344 BGJ655344 BQF655344 CAB655344 CJX655344 CTT655344 DDP655344 DNL655344 DXH655344 EHD655344 EQZ655344 FAV655344 FKR655344 FUN655344 GEJ655344 GOF655344 GYB655344 HHX655344 HRT655344 IBP655344 ILL655344 IVH655344 JFD655344 JOZ655344 JYV655344 KIR655344 KSN655344 LCJ655344 LMF655344 LWB655344 MFX655344 MPT655344 MZP655344 NJL655344 NTH655344 ODD655344 OMZ655344 OWV655344 PGR655344 PQN655344 QAJ655344 QKF655344 QUB655344 RDX655344 RNT655344 RXP655344 SHL655344 SRH655344 TBD655344 TKZ655344 TUV655344 UER655344 UON655344 UYJ655344 VIF655344 VSB655344 WBX655344 WLT655344 WVP655344 H720880 JD720880 SZ720880 ACV720880 AMR720880 AWN720880 BGJ720880 BQF720880 CAB720880 CJX720880 CTT720880 DDP720880 DNL720880 DXH720880 EHD720880 EQZ720880 FAV720880 FKR720880 FUN720880 GEJ720880 GOF720880 GYB720880 HHX720880 HRT720880 IBP720880 ILL720880 IVH720880 JFD720880 JOZ720880 JYV720880 KIR720880 KSN720880 LCJ720880 LMF720880 LWB720880 MFX720880 MPT720880 MZP720880 NJL720880 NTH720880 ODD720880 OMZ720880 OWV720880 PGR720880 PQN720880 QAJ720880 QKF720880 QUB720880 RDX720880 RNT720880 RXP720880 SHL720880 SRH720880 TBD720880 TKZ720880 TUV720880 UER720880 UON720880 UYJ720880 VIF720880 VSB720880 WBX720880 WLT720880 WVP720880 H786416 JD786416 SZ786416 ACV786416 AMR786416 AWN786416 BGJ786416 BQF786416 CAB786416 CJX786416 CTT786416 DDP786416 DNL786416 DXH786416 EHD786416 EQZ786416 FAV786416 FKR786416 FUN786416 GEJ786416 GOF786416 GYB786416 HHX786416 HRT786416 IBP786416 ILL786416 IVH786416 JFD786416 JOZ786416 JYV786416 KIR786416 KSN786416 LCJ786416 LMF786416 LWB786416 MFX786416 MPT786416 MZP786416 NJL786416 NTH786416 ODD786416 OMZ786416 OWV786416 PGR786416 PQN786416 QAJ786416 QKF786416 QUB786416 RDX786416 RNT786416 RXP786416 SHL786416 SRH786416 TBD786416 TKZ786416 TUV786416 UER786416 UON786416 UYJ786416 VIF786416 VSB786416 WBX786416 WLT786416 WVP786416 H851952 JD851952 SZ851952 ACV851952 AMR851952 AWN851952 BGJ851952 BQF851952 CAB851952 CJX851952 CTT851952 DDP851952 DNL851952 DXH851952 EHD851952 EQZ851952 FAV851952 FKR851952 FUN851952 GEJ851952 GOF851952 GYB851952 HHX851952 HRT851952 IBP851952 ILL851952 IVH851952 JFD851952 JOZ851952 JYV851952 KIR851952 KSN851952 LCJ851952 LMF851952 LWB851952 MFX851952 MPT851952 MZP851952 NJL851952 NTH851952 ODD851952 OMZ851952 OWV851952 PGR851952 PQN851952 QAJ851952 QKF851952 QUB851952 RDX851952 RNT851952 RXP851952 SHL851952 SRH851952 TBD851952 TKZ851952 TUV851952 UER851952 UON851952 UYJ851952 VIF851952 VSB851952 WBX851952 WLT851952 WVP851952 H917488 JD917488 SZ917488 ACV917488 AMR917488 AWN917488 BGJ917488 BQF917488 CAB917488 CJX917488 CTT917488 DDP917488 DNL917488 DXH917488 EHD917488 EQZ917488 FAV917488 FKR917488 FUN917488 GEJ917488 GOF917488 GYB917488 HHX917488 HRT917488 IBP917488 ILL917488 IVH917488 JFD917488 JOZ917488 JYV917488 KIR917488 KSN917488 LCJ917488 LMF917488 LWB917488 MFX917488 MPT917488 MZP917488 NJL917488 NTH917488 ODD917488 OMZ917488 OWV917488 PGR917488 PQN917488 QAJ917488 QKF917488 QUB917488 RDX917488 RNT917488 RXP917488 SHL917488 SRH917488 TBD917488 TKZ917488 TUV917488 UER917488 UON917488 UYJ917488 VIF917488 VSB917488 WBX917488 WLT917488 WVP917488 H983024 JD983024 SZ983024 ACV983024 AMR983024 AWN983024 BGJ983024 BQF983024 CAB983024 CJX983024 CTT983024 DDP983024 DNL983024 DXH983024 EHD983024 EQZ983024 FAV983024 FKR983024 FUN983024 GEJ983024 GOF983024 GYB983024 HHX983024 HRT983024 IBP983024 ILL983024 IVH983024 JFD983024 JOZ983024 JYV983024 KIR983024 KSN983024 LCJ983024 LMF983024 LWB983024 MFX983024 MPT983024 MZP983024 NJL983024 NTH983024 ODD983024 OMZ983024 OWV983024 PGR983024 PQN983024 QAJ983024 QKF983024 QUB983024 RDX983024 RNT983024 RXP983024 SHL983024 SRH983024 TBD983024 TKZ983024 TUV983024 UER983024 UON983024 UYJ983024 VIF983024 VSB983024 WBX983024 WLT983024 WVP983024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0 JF65520 TB65520 ACX65520 AMT65520 AWP65520 BGL65520 BQH65520 CAD65520 CJZ65520 CTV65520 DDR65520 DNN65520 DXJ65520 EHF65520 ERB65520 FAX65520 FKT65520 FUP65520 GEL65520 GOH65520 GYD65520 HHZ65520 HRV65520 IBR65520 ILN65520 IVJ65520 JFF65520 JPB65520 JYX65520 KIT65520 KSP65520 LCL65520 LMH65520 LWD65520 MFZ65520 MPV65520 MZR65520 NJN65520 NTJ65520 ODF65520 ONB65520 OWX65520 PGT65520 PQP65520 QAL65520 QKH65520 QUD65520 RDZ65520 RNV65520 RXR65520 SHN65520 SRJ65520 TBF65520 TLB65520 TUX65520 UET65520 UOP65520 UYL65520 VIH65520 VSD65520 WBZ65520 WLV65520 WVR65520 J131056 JF131056 TB131056 ACX131056 AMT131056 AWP131056 BGL131056 BQH131056 CAD131056 CJZ131056 CTV131056 DDR131056 DNN131056 DXJ131056 EHF131056 ERB131056 FAX131056 FKT131056 FUP131056 GEL131056 GOH131056 GYD131056 HHZ131056 HRV131056 IBR131056 ILN131056 IVJ131056 JFF131056 JPB131056 JYX131056 KIT131056 KSP131056 LCL131056 LMH131056 LWD131056 MFZ131056 MPV131056 MZR131056 NJN131056 NTJ131056 ODF131056 ONB131056 OWX131056 PGT131056 PQP131056 QAL131056 QKH131056 QUD131056 RDZ131056 RNV131056 RXR131056 SHN131056 SRJ131056 TBF131056 TLB131056 TUX131056 UET131056 UOP131056 UYL131056 VIH131056 VSD131056 WBZ131056 WLV131056 WVR131056 J196592 JF196592 TB196592 ACX196592 AMT196592 AWP196592 BGL196592 BQH196592 CAD196592 CJZ196592 CTV196592 DDR196592 DNN196592 DXJ196592 EHF196592 ERB196592 FAX196592 FKT196592 FUP196592 GEL196592 GOH196592 GYD196592 HHZ196592 HRV196592 IBR196592 ILN196592 IVJ196592 JFF196592 JPB196592 JYX196592 KIT196592 KSP196592 LCL196592 LMH196592 LWD196592 MFZ196592 MPV196592 MZR196592 NJN196592 NTJ196592 ODF196592 ONB196592 OWX196592 PGT196592 PQP196592 QAL196592 QKH196592 QUD196592 RDZ196592 RNV196592 RXR196592 SHN196592 SRJ196592 TBF196592 TLB196592 TUX196592 UET196592 UOP196592 UYL196592 VIH196592 VSD196592 WBZ196592 WLV196592 WVR196592 J262128 JF262128 TB262128 ACX262128 AMT262128 AWP262128 BGL262128 BQH262128 CAD262128 CJZ262128 CTV262128 DDR262128 DNN262128 DXJ262128 EHF262128 ERB262128 FAX262128 FKT262128 FUP262128 GEL262128 GOH262128 GYD262128 HHZ262128 HRV262128 IBR262128 ILN262128 IVJ262128 JFF262128 JPB262128 JYX262128 KIT262128 KSP262128 LCL262128 LMH262128 LWD262128 MFZ262128 MPV262128 MZR262128 NJN262128 NTJ262128 ODF262128 ONB262128 OWX262128 PGT262128 PQP262128 QAL262128 QKH262128 QUD262128 RDZ262128 RNV262128 RXR262128 SHN262128 SRJ262128 TBF262128 TLB262128 TUX262128 UET262128 UOP262128 UYL262128 VIH262128 VSD262128 WBZ262128 WLV262128 WVR262128 J327664 JF327664 TB327664 ACX327664 AMT327664 AWP327664 BGL327664 BQH327664 CAD327664 CJZ327664 CTV327664 DDR327664 DNN327664 DXJ327664 EHF327664 ERB327664 FAX327664 FKT327664 FUP327664 GEL327664 GOH327664 GYD327664 HHZ327664 HRV327664 IBR327664 ILN327664 IVJ327664 JFF327664 JPB327664 JYX327664 KIT327664 KSP327664 LCL327664 LMH327664 LWD327664 MFZ327664 MPV327664 MZR327664 NJN327664 NTJ327664 ODF327664 ONB327664 OWX327664 PGT327664 PQP327664 QAL327664 QKH327664 QUD327664 RDZ327664 RNV327664 RXR327664 SHN327664 SRJ327664 TBF327664 TLB327664 TUX327664 UET327664 UOP327664 UYL327664 VIH327664 VSD327664 WBZ327664 WLV327664 WVR327664 J393200 JF393200 TB393200 ACX393200 AMT393200 AWP393200 BGL393200 BQH393200 CAD393200 CJZ393200 CTV393200 DDR393200 DNN393200 DXJ393200 EHF393200 ERB393200 FAX393200 FKT393200 FUP393200 GEL393200 GOH393200 GYD393200 HHZ393200 HRV393200 IBR393200 ILN393200 IVJ393200 JFF393200 JPB393200 JYX393200 KIT393200 KSP393200 LCL393200 LMH393200 LWD393200 MFZ393200 MPV393200 MZR393200 NJN393200 NTJ393200 ODF393200 ONB393200 OWX393200 PGT393200 PQP393200 QAL393200 QKH393200 QUD393200 RDZ393200 RNV393200 RXR393200 SHN393200 SRJ393200 TBF393200 TLB393200 TUX393200 UET393200 UOP393200 UYL393200 VIH393200 VSD393200 WBZ393200 WLV393200 WVR393200 J458736 JF458736 TB458736 ACX458736 AMT458736 AWP458736 BGL458736 BQH458736 CAD458736 CJZ458736 CTV458736 DDR458736 DNN458736 DXJ458736 EHF458736 ERB458736 FAX458736 FKT458736 FUP458736 GEL458736 GOH458736 GYD458736 HHZ458736 HRV458736 IBR458736 ILN458736 IVJ458736 JFF458736 JPB458736 JYX458736 KIT458736 KSP458736 LCL458736 LMH458736 LWD458736 MFZ458736 MPV458736 MZR458736 NJN458736 NTJ458736 ODF458736 ONB458736 OWX458736 PGT458736 PQP458736 QAL458736 QKH458736 QUD458736 RDZ458736 RNV458736 RXR458736 SHN458736 SRJ458736 TBF458736 TLB458736 TUX458736 UET458736 UOP458736 UYL458736 VIH458736 VSD458736 WBZ458736 WLV458736 WVR458736 J524272 JF524272 TB524272 ACX524272 AMT524272 AWP524272 BGL524272 BQH524272 CAD524272 CJZ524272 CTV524272 DDR524272 DNN524272 DXJ524272 EHF524272 ERB524272 FAX524272 FKT524272 FUP524272 GEL524272 GOH524272 GYD524272 HHZ524272 HRV524272 IBR524272 ILN524272 IVJ524272 JFF524272 JPB524272 JYX524272 KIT524272 KSP524272 LCL524272 LMH524272 LWD524272 MFZ524272 MPV524272 MZR524272 NJN524272 NTJ524272 ODF524272 ONB524272 OWX524272 PGT524272 PQP524272 QAL524272 QKH524272 QUD524272 RDZ524272 RNV524272 RXR524272 SHN524272 SRJ524272 TBF524272 TLB524272 TUX524272 UET524272 UOP524272 UYL524272 VIH524272 VSD524272 WBZ524272 WLV524272 WVR524272 J589808 JF589808 TB589808 ACX589808 AMT589808 AWP589808 BGL589808 BQH589808 CAD589808 CJZ589808 CTV589808 DDR589808 DNN589808 DXJ589808 EHF589808 ERB589808 FAX589808 FKT589808 FUP589808 GEL589808 GOH589808 GYD589808 HHZ589808 HRV589808 IBR589808 ILN589808 IVJ589808 JFF589808 JPB589808 JYX589808 KIT589808 KSP589808 LCL589808 LMH589808 LWD589808 MFZ589808 MPV589808 MZR589808 NJN589808 NTJ589808 ODF589808 ONB589808 OWX589808 PGT589808 PQP589808 QAL589808 QKH589808 QUD589808 RDZ589808 RNV589808 RXR589808 SHN589808 SRJ589808 TBF589808 TLB589808 TUX589808 UET589808 UOP589808 UYL589808 VIH589808 VSD589808 WBZ589808 WLV589808 WVR589808 J655344 JF655344 TB655344 ACX655344 AMT655344 AWP655344 BGL655344 BQH655344 CAD655344 CJZ655344 CTV655344 DDR655344 DNN655344 DXJ655344 EHF655344 ERB655344 FAX655344 FKT655344 FUP655344 GEL655344 GOH655344 GYD655344 HHZ655344 HRV655344 IBR655344 ILN655344 IVJ655344 JFF655344 JPB655344 JYX655344 KIT655344 KSP655344 LCL655344 LMH655344 LWD655344 MFZ655344 MPV655344 MZR655344 NJN655344 NTJ655344 ODF655344 ONB655344 OWX655344 PGT655344 PQP655344 QAL655344 QKH655344 QUD655344 RDZ655344 RNV655344 RXR655344 SHN655344 SRJ655344 TBF655344 TLB655344 TUX655344 UET655344 UOP655344 UYL655344 VIH655344 VSD655344 WBZ655344 WLV655344 WVR655344 J720880 JF720880 TB720880 ACX720880 AMT720880 AWP720880 BGL720880 BQH720880 CAD720880 CJZ720880 CTV720880 DDR720880 DNN720880 DXJ720880 EHF720880 ERB720880 FAX720880 FKT720880 FUP720880 GEL720880 GOH720880 GYD720880 HHZ720880 HRV720880 IBR720880 ILN720880 IVJ720880 JFF720880 JPB720880 JYX720880 KIT720880 KSP720880 LCL720880 LMH720880 LWD720880 MFZ720880 MPV720880 MZR720880 NJN720880 NTJ720880 ODF720880 ONB720880 OWX720880 PGT720880 PQP720880 QAL720880 QKH720880 QUD720880 RDZ720880 RNV720880 RXR720880 SHN720880 SRJ720880 TBF720880 TLB720880 TUX720880 UET720880 UOP720880 UYL720880 VIH720880 VSD720880 WBZ720880 WLV720880 WVR720880 J786416 JF786416 TB786416 ACX786416 AMT786416 AWP786416 BGL786416 BQH786416 CAD786416 CJZ786416 CTV786416 DDR786416 DNN786416 DXJ786416 EHF786416 ERB786416 FAX786416 FKT786416 FUP786416 GEL786416 GOH786416 GYD786416 HHZ786416 HRV786416 IBR786416 ILN786416 IVJ786416 JFF786416 JPB786416 JYX786416 KIT786416 KSP786416 LCL786416 LMH786416 LWD786416 MFZ786416 MPV786416 MZR786416 NJN786416 NTJ786416 ODF786416 ONB786416 OWX786416 PGT786416 PQP786416 QAL786416 QKH786416 QUD786416 RDZ786416 RNV786416 RXR786416 SHN786416 SRJ786416 TBF786416 TLB786416 TUX786416 UET786416 UOP786416 UYL786416 VIH786416 VSD786416 WBZ786416 WLV786416 WVR786416 J851952 JF851952 TB851952 ACX851952 AMT851952 AWP851952 BGL851952 BQH851952 CAD851952 CJZ851952 CTV851952 DDR851952 DNN851952 DXJ851952 EHF851952 ERB851952 FAX851952 FKT851952 FUP851952 GEL851952 GOH851952 GYD851952 HHZ851952 HRV851952 IBR851952 ILN851952 IVJ851952 JFF851952 JPB851952 JYX851952 KIT851952 KSP851952 LCL851952 LMH851952 LWD851952 MFZ851952 MPV851952 MZR851952 NJN851952 NTJ851952 ODF851952 ONB851952 OWX851952 PGT851952 PQP851952 QAL851952 QKH851952 QUD851952 RDZ851952 RNV851952 RXR851952 SHN851952 SRJ851952 TBF851952 TLB851952 TUX851952 UET851952 UOP851952 UYL851952 VIH851952 VSD851952 WBZ851952 WLV851952 WVR851952 J917488 JF917488 TB917488 ACX917488 AMT917488 AWP917488 BGL917488 BQH917488 CAD917488 CJZ917488 CTV917488 DDR917488 DNN917488 DXJ917488 EHF917488 ERB917488 FAX917488 FKT917488 FUP917488 GEL917488 GOH917488 GYD917488 HHZ917488 HRV917488 IBR917488 ILN917488 IVJ917488 JFF917488 JPB917488 JYX917488 KIT917488 KSP917488 LCL917488 LMH917488 LWD917488 MFZ917488 MPV917488 MZR917488 NJN917488 NTJ917488 ODF917488 ONB917488 OWX917488 PGT917488 PQP917488 QAL917488 QKH917488 QUD917488 RDZ917488 RNV917488 RXR917488 SHN917488 SRJ917488 TBF917488 TLB917488 TUX917488 UET917488 UOP917488 UYL917488 VIH917488 VSD917488 WBZ917488 WLV917488 WVR917488 J983024 JF983024 TB983024 ACX983024 AMT983024 AWP983024 BGL983024 BQH983024 CAD983024 CJZ983024 CTV983024 DDR983024 DNN983024 DXJ983024 EHF983024 ERB983024 FAX983024 FKT983024 FUP983024 GEL983024 GOH983024 GYD983024 HHZ983024 HRV983024 IBR983024 ILN983024 IVJ983024 JFF983024 JPB983024 JYX983024 KIT983024 KSP983024 LCL983024 LMH983024 LWD983024 MFZ983024 MPV983024 MZR983024 NJN983024 NTJ983024 ODF983024 ONB983024 OWX983024 PGT983024 PQP983024 QAL983024 QKH983024 QUD983024 RDZ983024 RNV983024 RXR983024 SHN983024 SRJ983024 TBF983024 TLB983024 TUX983024 UET983024 UOP983024 UYL983024 VIH983024 VSD983024 WBZ983024 WLV983024 WVR983024">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0 JC65520 SY65520 ACU65520 AMQ65520 AWM65520 BGI65520 BQE65520 CAA65520 CJW65520 CTS65520 DDO65520 DNK65520 DXG65520 EHC65520 EQY65520 FAU65520 FKQ65520 FUM65520 GEI65520 GOE65520 GYA65520 HHW65520 HRS65520 IBO65520 ILK65520 IVG65520 JFC65520 JOY65520 JYU65520 KIQ65520 KSM65520 LCI65520 LME65520 LWA65520 MFW65520 MPS65520 MZO65520 NJK65520 NTG65520 ODC65520 OMY65520 OWU65520 PGQ65520 PQM65520 QAI65520 QKE65520 QUA65520 RDW65520 RNS65520 RXO65520 SHK65520 SRG65520 TBC65520 TKY65520 TUU65520 UEQ65520 UOM65520 UYI65520 VIE65520 VSA65520 WBW65520 WLS65520 WVO65520 G131056 JC131056 SY131056 ACU131056 AMQ131056 AWM131056 BGI131056 BQE131056 CAA131056 CJW131056 CTS131056 DDO131056 DNK131056 DXG131056 EHC131056 EQY131056 FAU131056 FKQ131056 FUM131056 GEI131056 GOE131056 GYA131056 HHW131056 HRS131056 IBO131056 ILK131056 IVG131056 JFC131056 JOY131056 JYU131056 KIQ131056 KSM131056 LCI131056 LME131056 LWA131056 MFW131056 MPS131056 MZO131056 NJK131056 NTG131056 ODC131056 OMY131056 OWU131056 PGQ131056 PQM131056 QAI131056 QKE131056 QUA131056 RDW131056 RNS131056 RXO131056 SHK131056 SRG131056 TBC131056 TKY131056 TUU131056 UEQ131056 UOM131056 UYI131056 VIE131056 VSA131056 WBW131056 WLS131056 WVO131056 G196592 JC196592 SY196592 ACU196592 AMQ196592 AWM196592 BGI196592 BQE196592 CAA196592 CJW196592 CTS196592 DDO196592 DNK196592 DXG196592 EHC196592 EQY196592 FAU196592 FKQ196592 FUM196592 GEI196592 GOE196592 GYA196592 HHW196592 HRS196592 IBO196592 ILK196592 IVG196592 JFC196592 JOY196592 JYU196592 KIQ196592 KSM196592 LCI196592 LME196592 LWA196592 MFW196592 MPS196592 MZO196592 NJK196592 NTG196592 ODC196592 OMY196592 OWU196592 PGQ196592 PQM196592 QAI196592 QKE196592 QUA196592 RDW196592 RNS196592 RXO196592 SHK196592 SRG196592 TBC196592 TKY196592 TUU196592 UEQ196592 UOM196592 UYI196592 VIE196592 VSA196592 WBW196592 WLS196592 WVO196592 G262128 JC262128 SY262128 ACU262128 AMQ262128 AWM262128 BGI262128 BQE262128 CAA262128 CJW262128 CTS262128 DDO262128 DNK262128 DXG262128 EHC262128 EQY262128 FAU262128 FKQ262128 FUM262128 GEI262128 GOE262128 GYA262128 HHW262128 HRS262128 IBO262128 ILK262128 IVG262128 JFC262128 JOY262128 JYU262128 KIQ262128 KSM262128 LCI262128 LME262128 LWA262128 MFW262128 MPS262128 MZO262128 NJK262128 NTG262128 ODC262128 OMY262128 OWU262128 PGQ262128 PQM262128 QAI262128 QKE262128 QUA262128 RDW262128 RNS262128 RXO262128 SHK262128 SRG262128 TBC262128 TKY262128 TUU262128 UEQ262128 UOM262128 UYI262128 VIE262128 VSA262128 WBW262128 WLS262128 WVO262128 G327664 JC327664 SY327664 ACU327664 AMQ327664 AWM327664 BGI327664 BQE327664 CAA327664 CJW327664 CTS327664 DDO327664 DNK327664 DXG327664 EHC327664 EQY327664 FAU327664 FKQ327664 FUM327664 GEI327664 GOE327664 GYA327664 HHW327664 HRS327664 IBO327664 ILK327664 IVG327664 JFC327664 JOY327664 JYU327664 KIQ327664 KSM327664 LCI327664 LME327664 LWA327664 MFW327664 MPS327664 MZO327664 NJK327664 NTG327664 ODC327664 OMY327664 OWU327664 PGQ327664 PQM327664 QAI327664 QKE327664 QUA327664 RDW327664 RNS327664 RXO327664 SHK327664 SRG327664 TBC327664 TKY327664 TUU327664 UEQ327664 UOM327664 UYI327664 VIE327664 VSA327664 WBW327664 WLS327664 WVO327664 G393200 JC393200 SY393200 ACU393200 AMQ393200 AWM393200 BGI393200 BQE393200 CAA393200 CJW393200 CTS393200 DDO393200 DNK393200 DXG393200 EHC393200 EQY393200 FAU393200 FKQ393200 FUM393200 GEI393200 GOE393200 GYA393200 HHW393200 HRS393200 IBO393200 ILK393200 IVG393200 JFC393200 JOY393200 JYU393200 KIQ393200 KSM393200 LCI393200 LME393200 LWA393200 MFW393200 MPS393200 MZO393200 NJK393200 NTG393200 ODC393200 OMY393200 OWU393200 PGQ393200 PQM393200 QAI393200 QKE393200 QUA393200 RDW393200 RNS393200 RXO393200 SHK393200 SRG393200 TBC393200 TKY393200 TUU393200 UEQ393200 UOM393200 UYI393200 VIE393200 VSA393200 WBW393200 WLS393200 WVO393200 G458736 JC458736 SY458736 ACU458736 AMQ458736 AWM458736 BGI458736 BQE458736 CAA458736 CJW458736 CTS458736 DDO458736 DNK458736 DXG458736 EHC458736 EQY458736 FAU458736 FKQ458736 FUM458736 GEI458736 GOE458736 GYA458736 HHW458736 HRS458736 IBO458736 ILK458736 IVG458736 JFC458736 JOY458736 JYU458736 KIQ458736 KSM458736 LCI458736 LME458736 LWA458736 MFW458736 MPS458736 MZO458736 NJK458736 NTG458736 ODC458736 OMY458736 OWU458736 PGQ458736 PQM458736 QAI458736 QKE458736 QUA458736 RDW458736 RNS458736 RXO458736 SHK458736 SRG458736 TBC458736 TKY458736 TUU458736 UEQ458736 UOM458736 UYI458736 VIE458736 VSA458736 WBW458736 WLS458736 WVO458736 G524272 JC524272 SY524272 ACU524272 AMQ524272 AWM524272 BGI524272 BQE524272 CAA524272 CJW524272 CTS524272 DDO524272 DNK524272 DXG524272 EHC524272 EQY524272 FAU524272 FKQ524272 FUM524272 GEI524272 GOE524272 GYA524272 HHW524272 HRS524272 IBO524272 ILK524272 IVG524272 JFC524272 JOY524272 JYU524272 KIQ524272 KSM524272 LCI524272 LME524272 LWA524272 MFW524272 MPS524272 MZO524272 NJK524272 NTG524272 ODC524272 OMY524272 OWU524272 PGQ524272 PQM524272 QAI524272 QKE524272 QUA524272 RDW524272 RNS524272 RXO524272 SHK524272 SRG524272 TBC524272 TKY524272 TUU524272 UEQ524272 UOM524272 UYI524272 VIE524272 VSA524272 WBW524272 WLS524272 WVO524272 G589808 JC589808 SY589808 ACU589808 AMQ589808 AWM589808 BGI589808 BQE589808 CAA589808 CJW589808 CTS589808 DDO589808 DNK589808 DXG589808 EHC589808 EQY589808 FAU589808 FKQ589808 FUM589808 GEI589808 GOE589808 GYA589808 HHW589808 HRS589808 IBO589808 ILK589808 IVG589808 JFC589808 JOY589808 JYU589808 KIQ589808 KSM589808 LCI589808 LME589808 LWA589808 MFW589808 MPS589808 MZO589808 NJK589808 NTG589808 ODC589808 OMY589808 OWU589808 PGQ589808 PQM589808 QAI589808 QKE589808 QUA589808 RDW589808 RNS589808 RXO589808 SHK589808 SRG589808 TBC589808 TKY589808 TUU589808 UEQ589808 UOM589808 UYI589808 VIE589808 VSA589808 WBW589808 WLS589808 WVO589808 G655344 JC655344 SY655344 ACU655344 AMQ655344 AWM655344 BGI655344 BQE655344 CAA655344 CJW655344 CTS655344 DDO655344 DNK655344 DXG655344 EHC655344 EQY655344 FAU655344 FKQ655344 FUM655344 GEI655344 GOE655344 GYA655344 HHW655344 HRS655344 IBO655344 ILK655344 IVG655344 JFC655344 JOY655344 JYU655344 KIQ655344 KSM655344 LCI655344 LME655344 LWA655344 MFW655344 MPS655344 MZO655344 NJK655344 NTG655344 ODC655344 OMY655344 OWU655344 PGQ655344 PQM655344 QAI655344 QKE655344 QUA655344 RDW655344 RNS655344 RXO655344 SHK655344 SRG655344 TBC655344 TKY655344 TUU655344 UEQ655344 UOM655344 UYI655344 VIE655344 VSA655344 WBW655344 WLS655344 WVO655344 G720880 JC720880 SY720880 ACU720880 AMQ720880 AWM720880 BGI720880 BQE720880 CAA720880 CJW720880 CTS720880 DDO720880 DNK720880 DXG720880 EHC720880 EQY720880 FAU720880 FKQ720880 FUM720880 GEI720880 GOE720880 GYA720880 HHW720880 HRS720880 IBO720880 ILK720880 IVG720880 JFC720880 JOY720880 JYU720880 KIQ720880 KSM720880 LCI720880 LME720880 LWA720880 MFW720880 MPS720880 MZO720880 NJK720880 NTG720880 ODC720880 OMY720880 OWU720880 PGQ720880 PQM720880 QAI720880 QKE720880 QUA720880 RDW720880 RNS720880 RXO720880 SHK720880 SRG720880 TBC720880 TKY720880 TUU720880 UEQ720880 UOM720880 UYI720880 VIE720880 VSA720880 WBW720880 WLS720880 WVO720880 G786416 JC786416 SY786416 ACU786416 AMQ786416 AWM786416 BGI786416 BQE786416 CAA786416 CJW786416 CTS786416 DDO786416 DNK786416 DXG786416 EHC786416 EQY786416 FAU786416 FKQ786416 FUM786416 GEI786416 GOE786416 GYA786416 HHW786416 HRS786416 IBO786416 ILK786416 IVG786416 JFC786416 JOY786416 JYU786416 KIQ786416 KSM786416 LCI786416 LME786416 LWA786416 MFW786416 MPS786416 MZO786416 NJK786416 NTG786416 ODC786416 OMY786416 OWU786416 PGQ786416 PQM786416 QAI786416 QKE786416 QUA786416 RDW786416 RNS786416 RXO786416 SHK786416 SRG786416 TBC786416 TKY786416 TUU786416 UEQ786416 UOM786416 UYI786416 VIE786416 VSA786416 WBW786416 WLS786416 WVO786416 G851952 JC851952 SY851952 ACU851952 AMQ851952 AWM851952 BGI851952 BQE851952 CAA851952 CJW851952 CTS851952 DDO851952 DNK851952 DXG851952 EHC851952 EQY851952 FAU851952 FKQ851952 FUM851952 GEI851952 GOE851952 GYA851952 HHW851952 HRS851952 IBO851952 ILK851952 IVG851952 JFC851952 JOY851952 JYU851952 KIQ851952 KSM851952 LCI851952 LME851952 LWA851952 MFW851952 MPS851952 MZO851952 NJK851952 NTG851952 ODC851952 OMY851952 OWU851952 PGQ851952 PQM851952 QAI851952 QKE851952 QUA851952 RDW851952 RNS851952 RXO851952 SHK851952 SRG851952 TBC851952 TKY851952 TUU851952 UEQ851952 UOM851952 UYI851952 VIE851952 VSA851952 WBW851952 WLS851952 WVO851952 G917488 JC917488 SY917488 ACU917488 AMQ917488 AWM917488 BGI917488 BQE917488 CAA917488 CJW917488 CTS917488 DDO917488 DNK917488 DXG917488 EHC917488 EQY917488 FAU917488 FKQ917488 FUM917488 GEI917488 GOE917488 GYA917488 HHW917488 HRS917488 IBO917488 ILK917488 IVG917488 JFC917488 JOY917488 JYU917488 KIQ917488 KSM917488 LCI917488 LME917488 LWA917488 MFW917488 MPS917488 MZO917488 NJK917488 NTG917488 ODC917488 OMY917488 OWU917488 PGQ917488 PQM917488 QAI917488 QKE917488 QUA917488 RDW917488 RNS917488 RXO917488 SHK917488 SRG917488 TBC917488 TKY917488 TUU917488 UEQ917488 UOM917488 UYI917488 VIE917488 VSA917488 WBW917488 WLS917488 WVO917488 G983024 JC983024 SY983024 ACU983024 AMQ983024 AWM983024 BGI983024 BQE983024 CAA983024 CJW983024 CTS983024 DDO983024 DNK983024 DXG983024 EHC983024 EQY983024 FAU983024 FKQ983024 FUM983024 GEI983024 GOE983024 GYA983024 HHW983024 HRS983024 IBO983024 ILK983024 IVG983024 JFC983024 JOY983024 JYU983024 KIQ983024 KSM983024 LCI983024 LME983024 LWA983024 MFW983024 MPS983024 MZO983024 NJK983024 NTG983024 ODC983024 OMY983024 OWU983024 PGQ983024 PQM983024 QAI983024 QKE983024 QUA983024 RDW983024 RNS983024 RXO983024 SHK983024 SRG983024 TBC983024 TKY983024 TUU983024 UEQ983024 UOM983024 UYI983024 VIE983024 VSA983024 WBW983024 WLS983024 WVO983024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20 JE65520 TA65520 ACW65520 AMS65520 AWO65520 BGK65520 BQG65520 CAC65520 CJY65520 CTU65520 DDQ65520 DNM65520 DXI65520 EHE65520 ERA65520 FAW65520 FKS65520 FUO65520 GEK65520 GOG65520 GYC65520 HHY65520 HRU65520 IBQ65520 ILM65520 IVI65520 JFE65520 JPA65520 JYW65520 KIS65520 KSO65520 LCK65520 LMG65520 LWC65520 MFY65520 MPU65520 MZQ65520 NJM65520 NTI65520 ODE65520 ONA65520 OWW65520 PGS65520 PQO65520 QAK65520 QKG65520 QUC65520 RDY65520 RNU65520 RXQ65520 SHM65520 SRI65520 TBE65520 TLA65520 TUW65520 UES65520 UOO65520 UYK65520 VIG65520 VSC65520 WBY65520 WLU65520 WVQ65520 I131056 JE131056 TA131056 ACW131056 AMS131056 AWO131056 BGK131056 BQG131056 CAC131056 CJY131056 CTU131056 DDQ131056 DNM131056 DXI131056 EHE131056 ERA131056 FAW131056 FKS131056 FUO131056 GEK131056 GOG131056 GYC131056 HHY131056 HRU131056 IBQ131056 ILM131056 IVI131056 JFE131056 JPA131056 JYW131056 KIS131056 KSO131056 LCK131056 LMG131056 LWC131056 MFY131056 MPU131056 MZQ131056 NJM131056 NTI131056 ODE131056 ONA131056 OWW131056 PGS131056 PQO131056 QAK131056 QKG131056 QUC131056 RDY131056 RNU131056 RXQ131056 SHM131056 SRI131056 TBE131056 TLA131056 TUW131056 UES131056 UOO131056 UYK131056 VIG131056 VSC131056 WBY131056 WLU131056 WVQ131056 I196592 JE196592 TA196592 ACW196592 AMS196592 AWO196592 BGK196592 BQG196592 CAC196592 CJY196592 CTU196592 DDQ196592 DNM196592 DXI196592 EHE196592 ERA196592 FAW196592 FKS196592 FUO196592 GEK196592 GOG196592 GYC196592 HHY196592 HRU196592 IBQ196592 ILM196592 IVI196592 JFE196592 JPA196592 JYW196592 KIS196592 KSO196592 LCK196592 LMG196592 LWC196592 MFY196592 MPU196592 MZQ196592 NJM196592 NTI196592 ODE196592 ONA196592 OWW196592 PGS196592 PQO196592 QAK196592 QKG196592 QUC196592 RDY196592 RNU196592 RXQ196592 SHM196592 SRI196592 TBE196592 TLA196592 TUW196592 UES196592 UOO196592 UYK196592 VIG196592 VSC196592 WBY196592 WLU196592 WVQ196592 I262128 JE262128 TA262128 ACW262128 AMS262128 AWO262128 BGK262128 BQG262128 CAC262128 CJY262128 CTU262128 DDQ262128 DNM262128 DXI262128 EHE262128 ERA262128 FAW262128 FKS262128 FUO262128 GEK262128 GOG262128 GYC262128 HHY262128 HRU262128 IBQ262128 ILM262128 IVI262128 JFE262128 JPA262128 JYW262128 KIS262128 KSO262128 LCK262128 LMG262128 LWC262128 MFY262128 MPU262128 MZQ262128 NJM262128 NTI262128 ODE262128 ONA262128 OWW262128 PGS262128 PQO262128 QAK262128 QKG262128 QUC262128 RDY262128 RNU262128 RXQ262128 SHM262128 SRI262128 TBE262128 TLA262128 TUW262128 UES262128 UOO262128 UYK262128 VIG262128 VSC262128 WBY262128 WLU262128 WVQ262128 I327664 JE327664 TA327664 ACW327664 AMS327664 AWO327664 BGK327664 BQG327664 CAC327664 CJY327664 CTU327664 DDQ327664 DNM327664 DXI327664 EHE327664 ERA327664 FAW327664 FKS327664 FUO327664 GEK327664 GOG327664 GYC327664 HHY327664 HRU327664 IBQ327664 ILM327664 IVI327664 JFE327664 JPA327664 JYW327664 KIS327664 KSO327664 LCK327664 LMG327664 LWC327664 MFY327664 MPU327664 MZQ327664 NJM327664 NTI327664 ODE327664 ONA327664 OWW327664 PGS327664 PQO327664 QAK327664 QKG327664 QUC327664 RDY327664 RNU327664 RXQ327664 SHM327664 SRI327664 TBE327664 TLA327664 TUW327664 UES327664 UOO327664 UYK327664 VIG327664 VSC327664 WBY327664 WLU327664 WVQ327664 I393200 JE393200 TA393200 ACW393200 AMS393200 AWO393200 BGK393200 BQG393200 CAC393200 CJY393200 CTU393200 DDQ393200 DNM393200 DXI393200 EHE393200 ERA393200 FAW393200 FKS393200 FUO393200 GEK393200 GOG393200 GYC393200 HHY393200 HRU393200 IBQ393200 ILM393200 IVI393200 JFE393200 JPA393200 JYW393200 KIS393200 KSO393200 LCK393200 LMG393200 LWC393200 MFY393200 MPU393200 MZQ393200 NJM393200 NTI393200 ODE393200 ONA393200 OWW393200 PGS393200 PQO393200 QAK393200 QKG393200 QUC393200 RDY393200 RNU393200 RXQ393200 SHM393200 SRI393200 TBE393200 TLA393200 TUW393200 UES393200 UOO393200 UYK393200 VIG393200 VSC393200 WBY393200 WLU393200 WVQ393200 I458736 JE458736 TA458736 ACW458736 AMS458736 AWO458736 BGK458736 BQG458736 CAC458736 CJY458736 CTU458736 DDQ458736 DNM458736 DXI458736 EHE458736 ERA458736 FAW458736 FKS458736 FUO458736 GEK458736 GOG458736 GYC458736 HHY458736 HRU458736 IBQ458736 ILM458736 IVI458736 JFE458736 JPA458736 JYW458736 KIS458736 KSO458736 LCK458736 LMG458736 LWC458736 MFY458736 MPU458736 MZQ458736 NJM458736 NTI458736 ODE458736 ONA458736 OWW458736 PGS458736 PQO458736 QAK458736 QKG458736 QUC458736 RDY458736 RNU458736 RXQ458736 SHM458736 SRI458736 TBE458736 TLA458736 TUW458736 UES458736 UOO458736 UYK458736 VIG458736 VSC458736 WBY458736 WLU458736 WVQ458736 I524272 JE524272 TA524272 ACW524272 AMS524272 AWO524272 BGK524272 BQG524272 CAC524272 CJY524272 CTU524272 DDQ524272 DNM524272 DXI524272 EHE524272 ERA524272 FAW524272 FKS524272 FUO524272 GEK524272 GOG524272 GYC524272 HHY524272 HRU524272 IBQ524272 ILM524272 IVI524272 JFE524272 JPA524272 JYW524272 KIS524272 KSO524272 LCK524272 LMG524272 LWC524272 MFY524272 MPU524272 MZQ524272 NJM524272 NTI524272 ODE524272 ONA524272 OWW524272 PGS524272 PQO524272 QAK524272 QKG524272 QUC524272 RDY524272 RNU524272 RXQ524272 SHM524272 SRI524272 TBE524272 TLA524272 TUW524272 UES524272 UOO524272 UYK524272 VIG524272 VSC524272 WBY524272 WLU524272 WVQ524272 I589808 JE589808 TA589808 ACW589808 AMS589808 AWO589808 BGK589808 BQG589808 CAC589808 CJY589808 CTU589808 DDQ589808 DNM589808 DXI589808 EHE589808 ERA589808 FAW589808 FKS589808 FUO589808 GEK589808 GOG589808 GYC589808 HHY589808 HRU589808 IBQ589808 ILM589808 IVI589808 JFE589808 JPA589808 JYW589808 KIS589808 KSO589808 LCK589808 LMG589808 LWC589808 MFY589808 MPU589808 MZQ589808 NJM589808 NTI589808 ODE589808 ONA589808 OWW589808 PGS589808 PQO589808 QAK589808 QKG589808 QUC589808 RDY589808 RNU589808 RXQ589808 SHM589808 SRI589808 TBE589808 TLA589808 TUW589808 UES589808 UOO589808 UYK589808 VIG589808 VSC589808 WBY589808 WLU589808 WVQ589808 I655344 JE655344 TA655344 ACW655344 AMS655344 AWO655344 BGK655344 BQG655344 CAC655344 CJY655344 CTU655344 DDQ655344 DNM655344 DXI655344 EHE655344 ERA655344 FAW655344 FKS655344 FUO655344 GEK655344 GOG655344 GYC655344 HHY655344 HRU655344 IBQ655344 ILM655344 IVI655344 JFE655344 JPA655344 JYW655344 KIS655344 KSO655344 LCK655344 LMG655344 LWC655344 MFY655344 MPU655344 MZQ655344 NJM655344 NTI655344 ODE655344 ONA655344 OWW655344 PGS655344 PQO655344 QAK655344 QKG655344 QUC655344 RDY655344 RNU655344 RXQ655344 SHM655344 SRI655344 TBE655344 TLA655344 TUW655344 UES655344 UOO655344 UYK655344 VIG655344 VSC655344 WBY655344 WLU655344 WVQ655344 I720880 JE720880 TA720880 ACW720880 AMS720880 AWO720880 BGK720880 BQG720880 CAC720880 CJY720880 CTU720880 DDQ720880 DNM720880 DXI720880 EHE720880 ERA720880 FAW720880 FKS720880 FUO720880 GEK720880 GOG720880 GYC720880 HHY720880 HRU720880 IBQ720880 ILM720880 IVI720880 JFE720880 JPA720880 JYW720880 KIS720880 KSO720880 LCK720880 LMG720880 LWC720880 MFY720880 MPU720880 MZQ720880 NJM720880 NTI720880 ODE720880 ONA720880 OWW720880 PGS720880 PQO720880 QAK720880 QKG720880 QUC720880 RDY720880 RNU720880 RXQ720880 SHM720880 SRI720880 TBE720880 TLA720880 TUW720880 UES720880 UOO720880 UYK720880 VIG720880 VSC720880 WBY720880 WLU720880 WVQ720880 I786416 JE786416 TA786416 ACW786416 AMS786416 AWO786416 BGK786416 BQG786416 CAC786416 CJY786416 CTU786416 DDQ786416 DNM786416 DXI786416 EHE786416 ERA786416 FAW786416 FKS786416 FUO786416 GEK786416 GOG786416 GYC786416 HHY786416 HRU786416 IBQ786416 ILM786416 IVI786416 JFE786416 JPA786416 JYW786416 KIS786416 KSO786416 LCK786416 LMG786416 LWC786416 MFY786416 MPU786416 MZQ786416 NJM786416 NTI786416 ODE786416 ONA786416 OWW786416 PGS786416 PQO786416 QAK786416 QKG786416 QUC786416 RDY786416 RNU786416 RXQ786416 SHM786416 SRI786416 TBE786416 TLA786416 TUW786416 UES786416 UOO786416 UYK786416 VIG786416 VSC786416 WBY786416 WLU786416 WVQ786416 I851952 JE851952 TA851952 ACW851952 AMS851952 AWO851952 BGK851952 BQG851952 CAC851952 CJY851952 CTU851952 DDQ851952 DNM851952 DXI851952 EHE851952 ERA851952 FAW851952 FKS851952 FUO851952 GEK851952 GOG851952 GYC851952 HHY851952 HRU851952 IBQ851952 ILM851952 IVI851952 JFE851952 JPA851952 JYW851952 KIS851952 KSO851952 LCK851952 LMG851952 LWC851952 MFY851952 MPU851952 MZQ851952 NJM851952 NTI851952 ODE851952 ONA851952 OWW851952 PGS851952 PQO851952 QAK851952 QKG851952 QUC851952 RDY851952 RNU851952 RXQ851952 SHM851952 SRI851952 TBE851952 TLA851952 TUW851952 UES851952 UOO851952 UYK851952 VIG851952 VSC851952 WBY851952 WLU851952 WVQ851952 I917488 JE917488 TA917488 ACW917488 AMS917488 AWO917488 BGK917488 BQG917488 CAC917488 CJY917488 CTU917488 DDQ917488 DNM917488 DXI917488 EHE917488 ERA917488 FAW917488 FKS917488 FUO917488 GEK917488 GOG917488 GYC917488 HHY917488 HRU917488 IBQ917488 ILM917488 IVI917488 JFE917488 JPA917488 JYW917488 KIS917488 KSO917488 LCK917488 LMG917488 LWC917488 MFY917488 MPU917488 MZQ917488 NJM917488 NTI917488 ODE917488 ONA917488 OWW917488 PGS917488 PQO917488 QAK917488 QKG917488 QUC917488 RDY917488 RNU917488 RXQ917488 SHM917488 SRI917488 TBE917488 TLA917488 TUW917488 UES917488 UOO917488 UYK917488 VIG917488 VSC917488 WBY917488 WLU917488 WVQ917488 I983024 JE983024 TA983024 ACW983024 AMS983024 AWO983024 BGK983024 BQG983024 CAC983024 CJY983024 CTU983024 DDQ983024 DNM983024 DXI983024 EHE983024 ERA983024 FAW983024 FKS983024 FUO983024 GEK983024 GOG983024 GYC983024 HHY983024 HRU983024 IBQ983024 ILM983024 IVI983024 JFE983024 JPA983024 JYW983024 KIS983024 KSO983024 LCK983024 LMG983024 LWC983024 MFY983024 MPU983024 MZQ983024 NJM983024 NTI983024 ODE983024 ONA983024 OWW983024 PGS983024 PQO983024 QAK983024 QKG983024 QUC983024 RDY983024 RNU983024 RXQ983024 SHM983024 SRI983024 TBE983024 TLA983024 TUW983024 UES983024 UOO983024 UYK983024 VIG983024 VSC983024 WBY983024 WLU983024 WVQ983024"/>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8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6" sqref="A26"/>
    </sheetView>
  </sheetViews>
  <sheetFormatPr defaultRowHeight="12.75"/>
  <cols>
    <col min="1" max="1" width="40.2851562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 style="2"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530</v>
      </c>
      <c r="C3" s="61" t="s">
        <v>531</v>
      </c>
      <c r="D3" s="58"/>
      <c r="E3" s="59"/>
      <c r="F3" s="60"/>
      <c r="G3" s="59"/>
      <c r="H3" s="58"/>
      <c r="I3" s="59"/>
      <c r="J3" s="58"/>
    </row>
    <row r="4" spans="1:10" s="53" customFormat="1" ht="15.75">
      <c r="A4" s="57" t="s">
        <v>46</v>
      </c>
      <c r="B4" s="61" t="s">
        <v>614</v>
      </c>
      <c r="C4" s="61" t="s">
        <v>613</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612</v>
      </c>
      <c r="B10" s="32"/>
    </row>
    <row r="11" spans="1:10" s="20" customFormat="1">
      <c r="A11" s="27" t="s">
        <v>604</v>
      </c>
      <c r="B11" s="430"/>
      <c r="C11" s="243">
        <v>3516</v>
      </c>
      <c r="D11" s="426"/>
      <c r="E11" s="119">
        <v>3689</v>
      </c>
      <c r="F11" s="425"/>
      <c r="G11" s="424">
        <v>3000</v>
      </c>
      <c r="H11" s="423"/>
      <c r="I11" s="424">
        <v>3000</v>
      </c>
      <c r="J11" s="423"/>
    </row>
    <row r="12" spans="1:10" s="29" customFormat="1">
      <c r="A12" s="33" t="s">
        <v>611</v>
      </c>
      <c r="B12" s="431"/>
      <c r="C12" s="333"/>
      <c r="D12" s="429"/>
      <c r="E12" s="428"/>
      <c r="F12" s="428"/>
      <c r="G12" s="428"/>
      <c r="H12" s="427"/>
      <c r="I12" s="428"/>
      <c r="J12" s="427"/>
    </row>
    <row r="13" spans="1:10" s="20" customFormat="1">
      <c r="A13" s="27" t="s">
        <v>604</v>
      </c>
      <c r="B13" s="430"/>
      <c r="C13" s="243">
        <v>450</v>
      </c>
      <c r="D13" s="426"/>
      <c r="E13" s="424">
        <v>831</v>
      </c>
      <c r="F13" s="425"/>
      <c r="G13" s="424">
        <v>800</v>
      </c>
      <c r="H13" s="423"/>
      <c r="I13" s="424">
        <v>800</v>
      </c>
      <c r="J13" s="423"/>
    </row>
    <row r="14" spans="1:10" s="20" customFormat="1">
      <c r="A14" s="27" t="s">
        <v>610</v>
      </c>
      <c r="B14" s="430"/>
      <c r="C14" s="243">
        <v>13278</v>
      </c>
      <c r="D14" s="426"/>
      <c r="E14" s="424">
        <v>13337</v>
      </c>
      <c r="F14" s="425"/>
      <c r="G14" s="424">
        <v>13000</v>
      </c>
      <c r="H14" s="423"/>
      <c r="I14" s="424">
        <v>13000</v>
      </c>
      <c r="J14" s="423"/>
    </row>
    <row r="15" spans="1:10" s="20" customFormat="1">
      <c r="A15" s="27" t="s">
        <v>609</v>
      </c>
      <c r="B15" s="430"/>
      <c r="C15" s="243">
        <v>17659</v>
      </c>
      <c r="D15" s="426"/>
      <c r="E15" s="424">
        <v>16773</v>
      </c>
      <c r="F15" s="425"/>
      <c r="G15" s="424">
        <v>17000</v>
      </c>
      <c r="H15" s="423"/>
      <c r="I15" s="424">
        <v>17000</v>
      </c>
      <c r="J15" s="423"/>
    </row>
    <row r="16" spans="1:10" s="29" customFormat="1">
      <c r="A16" s="33" t="s">
        <v>608</v>
      </c>
      <c r="B16" s="431"/>
      <c r="C16" s="333"/>
      <c r="D16" s="429"/>
      <c r="E16" s="428"/>
      <c r="F16" s="428"/>
      <c r="G16" s="428"/>
      <c r="H16" s="427"/>
      <c r="I16" s="428"/>
      <c r="J16" s="427"/>
    </row>
    <row r="17" spans="1:10" s="20" customFormat="1">
      <c r="A17" s="27" t="s">
        <v>228</v>
      </c>
      <c r="B17" s="430"/>
      <c r="C17" s="243">
        <v>2703</v>
      </c>
      <c r="D17" s="426"/>
      <c r="E17" s="424">
        <v>2873</v>
      </c>
      <c r="F17" s="425"/>
      <c r="G17" s="424">
        <v>2919</v>
      </c>
      <c r="H17" s="423"/>
      <c r="I17" s="424">
        <v>2919</v>
      </c>
      <c r="J17" s="423"/>
    </row>
    <row r="18" spans="1:10" s="20" customFormat="1">
      <c r="A18" s="27" t="s">
        <v>607</v>
      </c>
      <c r="B18" s="430"/>
      <c r="C18" s="337"/>
      <c r="D18" s="426"/>
      <c r="E18" s="425"/>
      <c r="F18" s="425"/>
      <c r="G18" s="425"/>
      <c r="H18" s="423"/>
      <c r="I18" s="425"/>
      <c r="J18" s="423"/>
    </row>
    <row r="19" spans="1:10" s="20" customFormat="1">
      <c r="A19" s="24" t="s">
        <v>606</v>
      </c>
      <c r="B19" s="430"/>
      <c r="C19" s="243">
        <v>87</v>
      </c>
      <c r="D19" s="426"/>
      <c r="E19" s="424">
        <v>114</v>
      </c>
      <c r="F19" s="425"/>
      <c r="G19" s="424">
        <v>90</v>
      </c>
      <c r="H19" s="423"/>
      <c r="I19" s="424">
        <v>90</v>
      </c>
      <c r="J19" s="423"/>
    </row>
    <row r="20" spans="1:10" s="20" customFormat="1">
      <c r="A20" s="24" t="s">
        <v>605</v>
      </c>
      <c r="B20" s="23"/>
      <c r="C20" s="243">
        <v>1660</v>
      </c>
      <c r="D20" s="426"/>
      <c r="E20" s="424">
        <v>1330</v>
      </c>
      <c r="F20" s="425"/>
      <c r="G20" s="424">
        <v>1400</v>
      </c>
      <c r="H20" s="423"/>
      <c r="I20" s="424">
        <v>1400</v>
      </c>
      <c r="J20" s="423"/>
    </row>
    <row r="21" spans="1:10" s="29" customFormat="1">
      <c r="A21" s="33" t="s">
        <v>537</v>
      </c>
      <c r="B21" s="32"/>
      <c r="C21" s="333"/>
      <c r="D21" s="429"/>
      <c r="E21" s="428"/>
      <c r="F21" s="428"/>
      <c r="G21" s="428"/>
      <c r="H21" s="427"/>
      <c r="I21" s="428"/>
      <c r="J21" s="427"/>
    </row>
    <row r="22" spans="1:10" s="20" customFormat="1">
      <c r="A22" s="27" t="s">
        <v>604</v>
      </c>
      <c r="B22" s="23"/>
      <c r="C22" s="243">
        <v>864</v>
      </c>
      <c r="D22" s="426"/>
      <c r="E22" s="424">
        <v>745</v>
      </c>
      <c r="F22" s="425"/>
      <c r="G22" s="424">
        <v>750</v>
      </c>
      <c r="H22" s="423"/>
      <c r="I22" s="424">
        <v>750</v>
      </c>
      <c r="J22" s="423"/>
    </row>
    <row r="23" spans="1:10" s="29" customFormat="1">
      <c r="A23" s="33" t="s">
        <v>568</v>
      </c>
      <c r="B23" s="32"/>
      <c r="C23" s="333"/>
      <c r="D23" s="429"/>
      <c r="E23" s="428"/>
      <c r="F23" s="428"/>
      <c r="G23" s="428"/>
      <c r="H23" s="427"/>
      <c r="I23" s="428"/>
      <c r="J23" s="427"/>
    </row>
    <row r="24" spans="1:10" s="20" customFormat="1">
      <c r="A24" s="27" t="s">
        <v>603</v>
      </c>
      <c r="B24" s="23"/>
      <c r="C24" s="243">
        <v>1658</v>
      </c>
      <c r="D24" s="426"/>
      <c r="E24" s="424">
        <v>1451</v>
      </c>
      <c r="F24" s="425"/>
      <c r="G24" s="424">
        <v>1450</v>
      </c>
      <c r="H24" s="423"/>
      <c r="I24" s="424">
        <v>1450</v>
      </c>
      <c r="J24" s="423"/>
    </row>
    <row r="25" spans="1:10" s="20" customFormat="1">
      <c r="A25" s="27"/>
      <c r="B25" s="23"/>
    </row>
    <row r="26" spans="1:10" s="14" customFormat="1">
      <c r="A26" s="19"/>
      <c r="B26" s="18"/>
      <c r="C26" s="17"/>
      <c r="D26" s="15"/>
      <c r="E26" s="16"/>
      <c r="F26" s="15"/>
      <c r="G26" s="16"/>
      <c r="H26" s="15"/>
      <c r="I26" s="16"/>
      <c r="J26" s="15"/>
    </row>
    <row r="27" spans="1:10" ht="20.25" customHeight="1">
      <c r="A27" s="1774"/>
      <c r="B27" s="1756"/>
      <c r="C27" s="1757"/>
      <c r="D27" s="1756"/>
      <c r="E27" s="1757"/>
      <c r="F27" s="1756"/>
      <c r="G27" s="1757"/>
      <c r="H27" s="1756"/>
      <c r="I27" s="1757"/>
      <c r="J27" s="1756"/>
    </row>
    <row r="28" spans="1:10" ht="27.75" customHeight="1">
      <c r="A28" s="1759"/>
      <c r="B28" s="1756"/>
      <c r="C28" s="1757"/>
      <c r="D28" s="1756"/>
      <c r="E28" s="1757"/>
      <c r="F28" s="1756"/>
      <c r="G28" s="1757"/>
      <c r="H28" s="1756"/>
      <c r="I28" s="1757"/>
      <c r="J28" s="1756"/>
    </row>
    <row r="29" spans="1:10" ht="27.75" customHeight="1">
      <c r="A29" s="1755"/>
      <c r="B29" s="1756"/>
      <c r="C29" s="1757"/>
      <c r="D29" s="1756"/>
      <c r="E29" s="1757"/>
      <c r="F29" s="1756"/>
      <c r="G29" s="1757"/>
      <c r="H29" s="1756"/>
      <c r="I29" s="1757"/>
      <c r="J29" s="1756"/>
    </row>
    <row r="30" spans="1:10" ht="27.75" customHeight="1">
      <c r="A30" s="1755"/>
      <c r="B30" s="1756"/>
      <c r="C30" s="1757"/>
      <c r="D30" s="1756"/>
      <c r="E30" s="1757"/>
      <c r="F30" s="1756"/>
      <c r="G30" s="1757"/>
      <c r="H30" s="1756"/>
      <c r="I30" s="1757"/>
      <c r="J30" s="1756"/>
    </row>
    <row r="31" spans="1:10" ht="27.75" customHeight="1">
      <c r="A31" s="1755"/>
      <c r="B31" s="1756"/>
      <c r="C31" s="1757"/>
      <c r="D31" s="1756"/>
      <c r="E31" s="1757"/>
      <c r="F31" s="1756"/>
      <c r="G31" s="1757"/>
      <c r="H31" s="1756"/>
      <c r="I31" s="1757"/>
      <c r="J31" s="1756"/>
    </row>
    <row r="32" spans="1:10" ht="27.75" customHeight="1">
      <c r="A32" s="1755"/>
      <c r="B32" s="1756"/>
      <c r="C32" s="1757"/>
      <c r="D32" s="1756"/>
      <c r="E32" s="1757"/>
      <c r="F32" s="1756"/>
      <c r="G32" s="1757"/>
      <c r="H32" s="1756"/>
      <c r="I32" s="1757"/>
      <c r="J32" s="1756"/>
    </row>
    <row r="33" spans="1:10" ht="27.75" customHeight="1">
      <c r="A33" s="1755"/>
      <c r="B33" s="1756"/>
      <c r="C33" s="1757"/>
      <c r="D33" s="1756"/>
      <c r="E33" s="1757"/>
      <c r="F33" s="1756"/>
      <c r="G33" s="1757"/>
      <c r="H33" s="1756"/>
      <c r="I33" s="1757"/>
      <c r="J33" s="1756"/>
    </row>
    <row r="34" spans="1:10" ht="27.75" customHeight="1">
      <c r="A34" s="1755"/>
      <c r="B34" s="1756"/>
      <c r="C34" s="1757"/>
      <c r="D34" s="1756"/>
      <c r="E34" s="1757"/>
      <c r="F34" s="1756"/>
      <c r="G34" s="1757"/>
      <c r="H34" s="1756"/>
      <c r="I34" s="1757"/>
      <c r="J34" s="1756"/>
    </row>
    <row r="35" spans="1:10" ht="27.75" customHeight="1">
      <c r="A35" s="1755"/>
      <c r="B35" s="1756"/>
      <c r="C35" s="1757"/>
      <c r="D35" s="1756"/>
      <c r="E35" s="1757"/>
      <c r="F35" s="1756"/>
      <c r="G35" s="1757"/>
      <c r="H35" s="1756"/>
      <c r="I35" s="1757"/>
      <c r="J35" s="1756"/>
    </row>
    <row r="36" spans="1:10">
      <c r="A36" s="10"/>
      <c r="B36" s="9"/>
      <c r="C36" s="11"/>
      <c r="D36" s="9"/>
      <c r="E36" s="11"/>
      <c r="F36" s="9"/>
      <c r="G36" s="11"/>
      <c r="H36" s="9"/>
      <c r="I36" s="11"/>
      <c r="J36" s="9"/>
    </row>
    <row r="37" spans="1:10">
      <c r="A37" s="10"/>
      <c r="B37" s="9"/>
      <c r="C37" s="9"/>
      <c r="D37" s="9"/>
      <c r="E37" s="9"/>
      <c r="F37" s="9"/>
      <c r="G37" s="9"/>
      <c r="H37" s="9"/>
      <c r="I37" s="9"/>
      <c r="J37" s="9"/>
    </row>
    <row r="38" spans="1:10">
      <c r="A38" s="10"/>
      <c r="B38" s="9"/>
      <c r="C38" s="11"/>
      <c r="D38" s="9"/>
      <c r="E38" s="11"/>
      <c r="F38" s="9"/>
      <c r="G38" s="11"/>
      <c r="H38" s="9"/>
      <c r="I38" s="11"/>
      <c r="J38" s="9"/>
    </row>
    <row r="39" spans="1:10">
      <c r="A39" s="10"/>
      <c r="B39" s="9"/>
      <c r="C39" s="9"/>
      <c r="D39" s="9"/>
      <c r="E39" s="9"/>
      <c r="F39" s="9"/>
      <c r="G39" s="9"/>
      <c r="H39" s="9"/>
      <c r="I39" s="9"/>
      <c r="J39" s="9"/>
    </row>
    <row r="40" spans="1:10">
      <c r="A40" s="10"/>
      <c r="B40" s="9"/>
      <c r="C40" s="11"/>
      <c r="D40" s="9"/>
      <c r="E40" s="11"/>
      <c r="F40" s="9"/>
      <c r="G40" s="11"/>
      <c r="H40" s="9"/>
      <c r="I40" s="11"/>
      <c r="J40" s="9"/>
    </row>
    <row r="41" spans="1:10">
      <c r="A41" s="10"/>
      <c r="B41" s="9"/>
      <c r="C41" s="9"/>
      <c r="D41" s="9"/>
      <c r="E41" s="9"/>
      <c r="F41" s="9"/>
      <c r="G41" s="9"/>
      <c r="H41" s="9"/>
      <c r="I41" s="9"/>
      <c r="J41" s="9"/>
    </row>
    <row r="42" spans="1:10">
      <c r="A42" s="10"/>
      <c r="B42" s="9"/>
      <c r="C42" s="9"/>
      <c r="D42" s="9"/>
      <c r="E42" s="9"/>
      <c r="F42" s="9"/>
      <c r="G42" s="9"/>
      <c r="H42" s="9"/>
      <c r="I42" s="9"/>
      <c r="J42" s="9"/>
    </row>
    <row r="43" spans="1:10">
      <c r="A43" s="10"/>
      <c r="B43" s="9"/>
      <c r="C43" s="9"/>
      <c r="D43" s="9"/>
      <c r="E43" s="9"/>
      <c r="F43" s="9"/>
      <c r="G43" s="9"/>
      <c r="H43" s="9"/>
      <c r="I43" s="9"/>
      <c r="J43" s="9"/>
    </row>
    <row r="44" spans="1:10">
      <c r="B44" s="6"/>
      <c r="C44" s="6"/>
      <c r="D44" s="6"/>
      <c r="E44" s="7"/>
      <c r="F44" s="7"/>
    </row>
    <row r="45" spans="1:10">
      <c r="B45" s="6"/>
      <c r="C45" s="6"/>
      <c r="D45" s="6"/>
      <c r="E45" s="7"/>
      <c r="F45" s="7"/>
    </row>
    <row r="46" spans="1:10">
      <c r="B46" s="6"/>
      <c r="C46" s="6"/>
      <c r="D46" s="6"/>
      <c r="E46" s="7"/>
      <c r="F46" s="7"/>
    </row>
    <row r="47" spans="1:10">
      <c r="B47" s="6"/>
      <c r="C47" s="6"/>
      <c r="D47" s="6"/>
      <c r="E47" s="7"/>
      <c r="F47" s="7"/>
    </row>
    <row r="48" spans="1:10">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c r="C63" s="6"/>
      <c r="D63" s="6"/>
      <c r="E63" s="7"/>
      <c r="F63" s="7"/>
    </row>
    <row r="64" spans="2:6">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row>
    <row r="74" spans="2:6">
      <c r="B74" s="6"/>
    </row>
    <row r="75" spans="2:6">
      <c r="B75" s="6"/>
    </row>
    <row r="76" spans="2:6">
      <c r="B76" s="6"/>
    </row>
    <row r="77" spans="2:6">
      <c r="B77" s="6"/>
    </row>
    <row r="78" spans="2:6">
      <c r="B78" s="6"/>
    </row>
    <row r="79" spans="2:6">
      <c r="B79" s="6"/>
    </row>
    <row r="80" spans="2:6">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sheetData>
  <mergeCells count="9">
    <mergeCell ref="A32:J32"/>
    <mergeCell ref="A33:J33"/>
    <mergeCell ref="A34:J34"/>
    <mergeCell ref="A35:J35"/>
    <mergeCell ref="A27:J27"/>
    <mergeCell ref="A28:J28"/>
    <mergeCell ref="A29:J29"/>
    <mergeCell ref="A30:J30"/>
    <mergeCell ref="A31:J31"/>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J18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20" sqref="A120:XFD121"/>
    </sheetView>
  </sheetViews>
  <sheetFormatPr defaultRowHeight="12.75"/>
  <cols>
    <col min="1" max="1" width="5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602</v>
      </c>
      <c r="C3" s="61" t="s">
        <v>726</v>
      </c>
      <c r="D3" s="58"/>
      <c r="E3" s="59"/>
      <c r="F3" s="60"/>
      <c r="G3" s="59"/>
      <c r="H3" s="58"/>
      <c r="I3" s="59"/>
      <c r="J3" s="58"/>
    </row>
    <row r="4" spans="1:10" s="53" customFormat="1" ht="15.75">
      <c r="A4" s="57" t="s">
        <v>46</v>
      </c>
      <c r="B4" s="61" t="s">
        <v>725</v>
      </c>
      <c r="C4" s="61" t="s">
        <v>724</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G9" s="433"/>
      <c r="H9" s="433"/>
      <c r="I9" s="433"/>
    </row>
    <row r="10" spans="1:10" s="29" customFormat="1">
      <c r="A10" s="33" t="s">
        <v>723</v>
      </c>
      <c r="B10" s="32"/>
      <c r="G10" s="433"/>
      <c r="H10" s="433"/>
      <c r="I10" s="433"/>
    </row>
    <row r="11" spans="1:10" s="80" customFormat="1">
      <c r="A11" s="76" t="s">
        <v>722</v>
      </c>
      <c r="B11" s="82"/>
      <c r="C11" s="81">
        <v>98248</v>
      </c>
      <c r="D11" s="432"/>
      <c r="E11" s="81">
        <v>89878</v>
      </c>
      <c r="F11" s="432"/>
      <c r="G11" s="243">
        <v>90000</v>
      </c>
      <c r="H11" s="242"/>
      <c r="I11" s="243">
        <v>90000</v>
      </c>
    </row>
    <row r="12" spans="1:10" s="80" customFormat="1">
      <c r="A12" s="76" t="s">
        <v>721</v>
      </c>
      <c r="B12" s="82"/>
      <c r="C12" s="81">
        <v>243355</v>
      </c>
      <c r="D12" s="432"/>
      <c r="E12" s="81">
        <v>224696</v>
      </c>
      <c r="F12" s="432"/>
      <c r="G12" s="243">
        <v>235000</v>
      </c>
      <c r="H12" s="242"/>
      <c r="I12" s="243">
        <v>235000</v>
      </c>
    </row>
    <row r="13" spans="1:10" s="29" customFormat="1">
      <c r="A13" s="33" t="s">
        <v>720</v>
      </c>
      <c r="B13" s="32"/>
      <c r="C13" s="449"/>
      <c r="E13" s="72"/>
      <c r="G13" s="333"/>
      <c r="H13" s="433"/>
      <c r="I13" s="333"/>
    </row>
    <row r="14" spans="1:10" s="20" customFormat="1">
      <c r="A14" s="27" t="s">
        <v>719</v>
      </c>
      <c r="B14" s="23"/>
      <c r="C14" s="132">
        <v>620</v>
      </c>
      <c r="E14" s="132">
        <v>628</v>
      </c>
      <c r="G14" s="119">
        <v>630</v>
      </c>
      <c r="H14" s="242"/>
      <c r="I14" s="119">
        <v>635</v>
      </c>
    </row>
    <row r="15" spans="1:10" s="20" customFormat="1">
      <c r="A15" s="27" t="s">
        <v>718</v>
      </c>
      <c r="B15" s="23"/>
      <c r="C15" s="331"/>
      <c r="E15" s="331"/>
      <c r="G15" s="337"/>
      <c r="H15" s="242"/>
      <c r="I15" s="337"/>
    </row>
    <row r="16" spans="1:10" s="20" customFormat="1">
      <c r="A16" s="24" t="s">
        <v>717</v>
      </c>
      <c r="B16" s="23"/>
      <c r="C16" s="77">
        <v>62875</v>
      </c>
      <c r="E16" s="77">
        <v>62929</v>
      </c>
      <c r="G16" s="243">
        <v>62800</v>
      </c>
      <c r="H16" s="242"/>
      <c r="I16" s="243">
        <v>62500</v>
      </c>
    </row>
    <row r="17" spans="1:9" s="20" customFormat="1">
      <c r="A17" s="24" t="s">
        <v>716</v>
      </c>
      <c r="B17" s="23"/>
      <c r="C17" s="77">
        <v>7383</v>
      </c>
      <c r="E17" s="77">
        <v>8449</v>
      </c>
      <c r="G17" s="243">
        <v>8500</v>
      </c>
      <c r="H17" s="242"/>
      <c r="I17" s="243">
        <v>8500</v>
      </c>
    </row>
    <row r="18" spans="1:9" s="20" customFormat="1">
      <c r="A18" s="27" t="s">
        <v>715</v>
      </c>
      <c r="B18" s="23"/>
      <c r="C18" s="331"/>
      <c r="E18" s="331"/>
      <c r="G18" s="337"/>
      <c r="H18" s="242"/>
      <c r="I18" s="337"/>
    </row>
    <row r="19" spans="1:9" s="20" customFormat="1">
      <c r="A19" s="24" t="s">
        <v>714</v>
      </c>
      <c r="B19" s="23"/>
      <c r="C19" s="448">
        <v>5</v>
      </c>
      <c r="E19" s="448">
        <v>5</v>
      </c>
      <c r="G19" s="447">
        <v>5</v>
      </c>
      <c r="H19" s="242"/>
      <c r="I19" s="447">
        <v>5</v>
      </c>
    </row>
    <row r="20" spans="1:9" s="20" customFormat="1">
      <c r="A20" s="24" t="s">
        <v>713</v>
      </c>
      <c r="B20" s="23"/>
      <c r="C20" s="331"/>
      <c r="E20" s="331"/>
      <c r="G20" s="337"/>
      <c r="H20" s="242"/>
      <c r="I20" s="337"/>
    </row>
    <row r="21" spans="1:9" s="20" customFormat="1">
      <c r="A21" s="70" t="s">
        <v>712</v>
      </c>
      <c r="B21" s="23"/>
      <c r="C21" s="448">
        <v>11</v>
      </c>
      <c r="E21" s="448">
        <v>11</v>
      </c>
      <c r="G21" s="447">
        <v>11</v>
      </c>
      <c r="H21" s="242"/>
      <c r="I21" s="447">
        <v>11</v>
      </c>
    </row>
    <row r="22" spans="1:9" s="80" customFormat="1">
      <c r="A22" s="34" t="s">
        <v>711</v>
      </c>
      <c r="B22" s="82"/>
      <c r="C22" s="132">
        <v>99523</v>
      </c>
      <c r="E22" s="132">
        <v>99628</v>
      </c>
      <c r="G22" s="243">
        <v>99700</v>
      </c>
      <c r="H22" s="242"/>
      <c r="I22" s="243">
        <v>99800</v>
      </c>
    </row>
    <row r="23" spans="1:9" s="20" customFormat="1">
      <c r="A23" s="24" t="s">
        <v>710</v>
      </c>
      <c r="B23" s="23"/>
      <c r="C23" s="77">
        <v>5311</v>
      </c>
      <c r="E23" s="77">
        <v>5778</v>
      </c>
      <c r="G23" s="243">
        <v>5980</v>
      </c>
      <c r="H23" s="242"/>
      <c r="I23" s="243">
        <v>6500</v>
      </c>
    </row>
    <row r="24" spans="1:9" s="80" customFormat="1">
      <c r="A24" s="34" t="s">
        <v>709</v>
      </c>
      <c r="B24" s="82"/>
      <c r="C24" s="132">
        <v>21878</v>
      </c>
      <c r="E24" s="132">
        <v>22552</v>
      </c>
      <c r="G24" s="243">
        <v>23166</v>
      </c>
      <c r="H24" s="242"/>
      <c r="I24" s="243">
        <v>23780</v>
      </c>
    </row>
    <row r="25" spans="1:9" s="20" customFormat="1">
      <c r="A25" s="24" t="s">
        <v>708</v>
      </c>
      <c r="B25" s="23"/>
      <c r="C25" s="77">
        <v>30750</v>
      </c>
      <c r="E25" s="132">
        <v>35120</v>
      </c>
      <c r="G25" s="243">
        <v>36000</v>
      </c>
      <c r="H25" s="242"/>
      <c r="I25" s="243">
        <v>36500</v>
      </c>
    </row>
    <row r="26" spans="1:9" s="20" customFormat="1">
      <c r="A26" s="24" t="s">
        <v>707</v>
      </c>
      <c r="B26" s="23"/>
      <c r="C26" s="77">
        <v>291169</v>
      </c>
      <c r="E26" s="77">
        <v>283921</v>
      </c>
      <c r="G26" s="243">
        <v>285000</v>
      </c>
      <c r="H26" s="242"/>
      <c r="I26" s="243">
        <v>287000</v>
      </c>
    </row>
    <row r="27" spans="1:9" s="20" customFormat="1">
      <c r="A27" s="27" t="s">
        <v>706</v>
      </c>
      <c r="B27" s="23"/>
      <c r="C27" s="331"/>
      <c r="E27" s="331"/>
      <c r="G27" s="337"/>
      <c r="H27" s="242"/>
      <c r="I27" s="337"/>
    </row>
    <row r="28" spans="1:9" s="80" customFormat="1">
      <c r="A28" s="34" t="s">
        <v>705</v>
      </c>
      <c r="B28" s="82"/>
      <c r="C28" s="132">
        <v>89666</v>
      </c>
      <c r="E28" s="132">
        <v>84071</v>
      </c>
      <c r="G28" s="243">
        <v>80100</v>
      </c>
      <c r="H28" s="242"/>
      <c r="I28" s="243">
        <v>80000</v>
      </c>
    </row>
    <row r="29" spans="1:9" s="20" customFormat="1">
      <c r="A29" s="27" t="s">
        <v>704</v>
      </c>
      <c r="B29" s="23"/>
      <c r="C29" s="331"/>
      <c r="E29" s="331"/>
      <c r="G29" s="337"/>
      <c r="H29" s="242"/>
      <c r="I29" s="337"/>
    </row>
    <row r="30" spans="1:9" s="20" customFormat="1">
      <c r="A30" s="24" t="s">
        <v>703</v>
      </c>
      <c r="B30" s="23"/>
      <c r="C30" s="132">
        <v>212002</v>
      </c>
      <c r="D30" s="80"/>
      <c r="E30" s="132">
        <v>205606</v>
      </c>
      <c r="G30" s="243">
        <v>220000</v>
      </c>
      <c r="H30" s="242"/>
      <c r="I30" s="243">
        <v>220000</v>
      </c>
    </row>
    <row r="31" spans="1:9" s="20" customFormat="1">
      <c r="A31" s="24" t="s">
        <v>702</v>
      </c>
      <c r="B31" s="23"/>
      <c r="C31" s="132">
        <v>926</v>
      </c>
      <c r="E31" s="132">
        <v>837</v>
      </c>
      <c r="G31" s="119">
        <v>900</v>
      </c>
      <c r="H31" s="242"/>
      <c r="I31" s="119">
        <v>900</v>
      </c>
    </row>
    <row r="32" spans="1:9" s="20" customFormat="1">
      <c r="A32" s="27" t="s">
        <v>701</v>
      </c>
      <c r="B32" s="23"/>
      <c r="C32" s="77"/>
      <c r="E32" s="77"/>
      <c r="G32" s="243"/>
      <c r="H32" s="242"/>
      <c r="I32" s="243"/>
    </row>
    <row r="33" spans="1:9" s="20" customFormat="1">
      <c r="A33" s="24" t="s">
        <v>700</v>
      </c>
      <c r="B33" s="23"/>
      <c r="C33" s="77">
        <v>124</v>
      </c>
      <c r="E33" s="77">
        <v>140</v>
      </c>
      <c r="G33" s="243">
        <v>150</v>
      </c>
      <c r="H33" s="242"/>
      <c r="I33" s="243">
        <v>162</v>
      </c>
    </row>
    <row r="34" spans="1:9" s="20" customFormat="1">
      <c r="A34" s="27" t="s">
        <v>699</v>
      </c>
      <c r="B34" s="23"/>
      <c r="C34" s="77"/>
      <c r="E34" s="77"/>
      <c r="G34" s="243"/>
      <c r="H34" s="242"/>
      <c r="I34" s="243"/>
    </row>
    <row r="35" spans="1:9" s="20" customFormat="1">
      <c r="A35" s="24" t="s">
        <v>698</v>
      </c>
      <c r="B35" s="23"/>
      <c r="C35" s="77">
        <v>25376</v>
      </c>
      <c r="E35" s="132">
        <v>24159</v>
      </c>
      <c r="G35" s="243">
        <v>25000</v>
      </c>
      <c r="H35" s="242"/>
      <c r="I35" s="243">
        <v>25000</v>
      </c>
    </row>
    <row r="36" spans="1:9" s="20" customFormat="1">
      <c r="A36" s="34" t="s">
        <v>697</v>
      </c>
      <c r="B36" s="82"/>
      <c r="C36" s="132">
        <v>1745</v>
      </c>
      <c r="D36" s="80"/>
      <c r="E36" s="132">
        <v>1840</v>
      </c>
      <c r="G36" s="243">
        <v>1950</v>
      </c>
      <c r="H36" s="242"/>
      <c r="I36" s="243">
        <v>2100</v>
      </c>
    </row>
    <row r="37" spans="1:9" s="29" customFormat="1">
      <c r="A37" s="33" t="s">
        <v>696</v>
      </c>
      <c r="B37" s="32"/>
      <c r="C37" s="437"/>
      <c r="E37" s="72"/>
      <c r="G37" s="446"/>
      <c r="H37" s="433"/>
      <c r="I37" s="446"/>
    </row>
    <row r="38" spans="1:9" s="20" customFormat="1">
      <c r="A38" s="27" t="s">
        <v>695</v>
      </c>
      <c r="B38" s="23"/>
      <c r="C38" s="77"/>
      <c r="E38" s="69"/>
      <c r="G38" s="243"/>
      <c r="H38" s="242"/>
      <c r="I38" s="243"/>
    </row>
    <row r="39" spans="1:9" s="20" customFormat="1">
      <c r="A39" s="24" t="s">
        <v>694</v>
      </c>
      <c r="B39" s="23"/>
      <c r="C39" s="77">
        <v>100197</v>
      </c>
      <c r="E39" s="81">
        <v>366034</v>
      </c>
      <c r="G39" s="243">
        <v>375000</v>
      </c>
      <c r="H39" s="242"/>
      <c r="I39" s="243">
        <v>375000</v>
      </c>
    </row>
    <row r="40" spans="1:9" s="20" customFormat="1">
      <c r="A40" s="24" t="s">
        <v>693</v>
      </c>
      <c r="B40" s="23"/>
      <c r="C40" s="77">
        <v>2245148</v>
      </c>
      <c r="E40" s="71">
        <v>1704669</v>
      </c>
      <c r="G40" s="243">
        <v>2079669</v>
      </c>
      <c r="H40" s="242"/>
      <c r="I40" s="243">
        <v>2454669</v>
      </c>
    </row>
    <row r="41" spans="1:9" s="20" customFormat="1">
      <c r="A41" s="27" t="s">
        <v>692</v>
      </c>
      <c r="B41" s="23"/>
      <c r="C41" s="77"/>
      <c r="E41" s="69"/>
      <c r="G41" s="243"/>
      <c r="H41" s="242"/>
      <c r="I41" s="243"/>
    </row>
    <row r="42" spans="1:9" s="20" customFormat="1">
      <c r="A42" s="24" t="s">
        <v>691</v>
      </c>
      <c r="B42" s="23"/>
      <c r="C42" s="132">
        <v>415</v>
      </c>
      <c r="E42" s="77">
        <v>431</v>
      </c>
      <c r="G42" s="243">
        <v>325</v>
      </c>
      <c r="H42" s="242"/>
      <c r="I42" s="243">
        <v>325</v>
      </c>
    </row>
    <row r="43" spans="1:9" s="20" customFormat="1">
      <c r="A43" s="24" t="s">
        <v>690</v>
      </c>
      <c r="B43" s="23"/>
      <c r="C43" s="132">
        <v>25407</v>
      </c>
      <c r="E43" s="77">
        <v>21561</v>
      </c>
      <c r="G43" s="243">
        <v>26000</v>
      </c>
      <c r="H43" s="242"/>
      <c r="I43" s="243">
        <v>26000</v>
      </c>
    </row>
    <row r="44" spans="1:9" s="20" customFormat="1">
      <c r="A44" s="24" t="s">
        <v>689</v>
      </c>
      <c r="B44" s="23"/>
      <c r="C44" s="445">
        <v>0.88900000000000001</v>
      </c>
      <c r="E44" s="445">
        <v>0.87</v>
      </c>
      <c r="G44" s="444">
        <v>0.87</v>
      </c>
      <c r="H44" s="242"/>
      <c r="I44" s="444">
        <v>0.87</v>
      </c>
    </row>
    <row r="45" spans="1:9" s="20" customFormat="1">
      <c r="A45" s="27" t="s">
        <v>688</v>
      </c>
      <c r="B45" s="23"/>
      <c r="C45" s="331"/>
      <c r="E45" s="69"/>
      <c r="G45" s="337"/>
      <c r="H45" s="242"/>
      <c r="I45" s="337"/>
    </row>
    <row r="46" spans="1:9" s="20" customFormat="1">
      <c r="A46" s="24" t="s">
        <v>687</v>
      </c>
      <c r="B46" s="23"/>
      <c r="C46" s="132">
        <v>937</v>
      </c>
      <c r="E46" s="71">
        <v>797</v>
      </c>
      <c r="G46" s="119">
        <v>850</v>
      </c>
      <c r="H46" s="187"/>
      <c r="I46" s="119">
        <v>850</v>
      </c>
    </row>
    <row r="47" spans="1:9" s="20" customFormat="1">
      <c r="A47" s="24" t="s">
        <v>686</v>
      </c>
      <c r="B47" s="23"/>
      <c r="C47" s="132">
        <v>8446</v>
      </c>
      <c r="D47" s="37"/>
      <c r="E47" s="71">
        <v>3188</v>
      </c>
      <c r="G47" s="119">
        <v>3500</v>
      </c>
      <c r="H47" s="187"/>
      <c r="I47" s="119">
        <v>8500</v>
      </c>
    </row>
    <row r="48" spans="1:9" s="20" customFormat="1">
      <c r="A48" s="24" t="s">
        <v>685</v>
      </c>
      <c r="B48" s="23"/>
      <c r="C48" s="132">
        <v>3893</v>
      </c>
      <c r="D48" s="37"/>
      <c r="E48" s="71">
        <v>3760</v>
      </c>
      <c r="G48" s="119">
        <v>3729</v>
      </c>
      <c r="H48" s="187"/>
      <c r="I48" s="119">
        <v>3600</v>
      </c>
    </row>
    <row r="49" spans="1:9" s="20" customFormat="1">
      <c r="A49" s="24" t="s">
        <v>684</v>
      </c>
      <c r="B49" s="23"/>
      <c r="C49" s="132">
        <v>2000</v>
      </c>
      <c r="D49" s="37"/>
      <c r="E49" s="71">
        <v>1000</v>
      </c>
      <c r="G49" s="119">
        <v>1000</v>
      </c>
      <c r="H49" s="187"/>
      <c r="I49" s="119">
        <v>1000</v>
      </c>
    </row>
    <row r="50" spans="1:9" s="20" customFormat="1">
      <c r="A50" s="24" t="s">
        <v>683</v>
      </c>
      <c r="B50" s="23"/>
      <c r="C50" s="132">
        <v>489</v>
      </c>
      <c r="D50" s="37"/>
      <c r="E50" s="71">
        <v>539</v>
      </c>
      <c r="G50" s="119">
        <v>593</v>
      </c>
      <c r="H50" s="187"/>
      <c r="I50" s="119">
        <v>652</v>
      </c>
    </row>
    <row r="51" spans="1:9" s="20" customFormat="1">
      <c r="A51" s="24" t="s">
        <v>682</v>
      </c>
      <c r="B51" s="23"/>
      <c r="C51" s="132">
        <v>3884</v>
      </c>
      <c r="D51" s="37"/>
      <c r="E51" s="71">
        <v>4272</v>
      </c>
      <c r="G51" s="119">
        <v>4699</v>
      </c>
      <c r="H51" s="187"/>
      <c r="I51" s="119">
        <v>5169</v>
      </c>
    </row>
    <row r="52" spans="1:9" s="80" customFormat="1" ht="12" customHeight="1">
      <c r="A52" s="34" t="s">
        <v>681</v>
      </c>
      <c r="B52" s="82"/>
      <c r="C52" s="132">
        <v>144</v>
      </c>
      <c r="D52" s="432"/>
      <c r="E52" s="81">
        <v>45</v>
      </c>
      <c r="G52" s="119">
        <v>45</v>
      </c>
      <c r="H52" s="187"/>
      <c r="I52" s="119">
        <v>45</v>
      </c>
    </row>
    <row r="53" spans="1:9" s="20" customFormat="1">
      <c r="A53" s="27" t="s">
        <v>680</v>
      </c>
      <c r="B53" s="23"/>
      <c r="C53" s="331"/>
      <c r="E53" s="69"/>
      <c r="G53" s="337"/>
      <c r="H53" s="242"/>
      <c r="I53" s="337"/>
    </row>
    <row r="54" spans="1:9" s="20" customFormat="1">
      <c r="A54" s="24" t="s">
        <v>679</v>
      </c>
      <c r="B54" s="23"/>
      <c r="C54" s="440">
        <v>0.9</v>
      </c>
      <c r="E54" s="443">
        <v>0.9</v>
      </c>
      <c r="G54" s="439">
        <v>0.9</v>
      </c>
      <c r="H54" s="242"/>
      <c r="I54" s="439">
        <v>0.9</v>
      </c>
    </row>
    <row r="55" spans="1:9" s="20" customFormat="1">
      <c r="A55" s="24" t="s">
        <v>678</v>
      </c>
      <c r="B55" s="23"/>
      <c r="C55" s="132">
        <v>622</v>
      </c>
      <c r="E55" s="132">
        <v>781</v>
      </c>
      <c r="G55" s="243">
        <v>773</v>
      </c>
      <c r="H55" s="242"/>
      <c r="I55" s="243">
        <v>758</v>
      </c>
    </row>
    <row r="56" spans="1:9" s="20" customFormat="1">
      <c r="A56" s="24" t="s">
        <v>677</v>
      </c>
      <c r="B56" s="23"/>
      <c r="C56" s="132">
        <v>616</v>
      </c>
      <c r="E56" s="132">
        <v>718</v>
      </c>
      <c r="G56" s="243">
        <v>710</v>
      </c>
      <c r="H56" s="242"/>
      <c r="I56" s="243">
        <v>703</v>
      </c>
    </row>
    <row r="57" spans="1:9" s="80" customFormat="1">
      <c r="A57" s="34" t="s">
        <v>676</v>
      </c>
      <c r="B57" s="82"/>
      <c r="C57" s="132">
        <v>7982</v>
      </c>
      <c r="E57" s="132">
        <v>7016</v>
      </c>
      <c r="G57" s="243">
        <v>6806</v>
      </c>
      <c r="H57" s="242"/>
      <c r="I57" s="243">
        <v>6602</v>
      </c>
    </row>
    <row r="58" spans="1:9" s="80" customFormat="1">
      <c r="A58" s="34" t="s">
        <v>675</v>
      </c>
      <c r="B58" s="82"/>
      <c r="C58" s="132">
        <v>4782</v>
      </c>
      <c r="E58" s="132">
        <v>5001</v>
      </c>
      <c r="G58" s="243">
        <v>5550</v>
      </c>
      <c r="H58" s="242"/>
      <c r="I58" s="243">
        <v>5450</v>
      </c>
    </row>
    <row r="59" spans="1:9" s="80" customFormat="1">
      <c r="A59" s="34" t="s">
        <v>674</v>
      </c>
      <c r="B59" s="82"/>
      <c r="C59" s="132">
        <v>27269</v>
      </c>
      <c r="E59" s="132">
        <v>28328</v>
      </c>
      <c r="G59" s="243">
        <v>29400</v>
      </c>
      <c r="H59" s="242"/>
      <c r="I59" s="243">
        <v>30282</v>
      </c>
    </row>
    <row r="60" spans="1:9" s="80" customFormat="1">
      <c r="A60" s="34" t="s">
        <v>673</v>
      </c>
      <c r="B60" s="82"/>
      <c r="C60" s="132">
        <v>19250</v>
      </c>
      <c r="E60" s="132">
        <v>19500</v>
      </c>
      <c r="G60" s="243">
        <v>19500</v>
      </c>
      <c r="H60" s="242"/>
      <c r="I60" s="243">
        <v>22712</v>
      </c>
    </row>
    <row r="61" spans="1:9" s="80" customFormat="1">
      <c r="A61" s="34" t="s">
        <v>672</v>
      </c>
      <c r="B61" s="82"/>
      <c r="C61" s="132">
        <v>15585</v>
      </c>
      <c r="E61" s="132">
        <v>15497</v>
      </c>
      <c r="G61" s="243">
        <v>15652</v>
      </c>
      <c r="H61" s="242"/>
      <c r="I61" s="243">
        <v>15965</v>
      </c>
    </row>
    <row r="62" spans="1:9" s="20" customFormat="1">
      <c r="A62" s="27" t="s">
        <v>671</v>
      </c>
      <c r="B62" s="23"/>
      <c r="C62" s="331"/>
      <c r="E62" s="95"/>
      <c r="G62" s="243"/>
      <c r="H62" s="242"/>
      <c r="I62" s="243"/>
    </row>
    <row r="63" spans="1:9" s="20" customFormat="1">
      <c r="A63" s="24" t="s">
        <v>670</v>
      </c>
      <c r="B63" s="23"/>
      <c r="C63" s="77">
        <v>3320</v>
      </c>
      <c r="E63" s="71">
        <v>4357</v>
      </c>
      <c r="G63" s="243">
        <v>3900</v>
      </c>
      <c r="H63" s="242"/>
      <c r="I63" s="243">
        <v>3900</v>
      </c>
    </row>
    <row r="64" spans="1:9" s="80" customFormat="1">
      <c r="A64" s="34" t="s">
        <v>669</v>
      </c>
      <c r="B64" s="82"/>
      <c r="C64" s="132">
        <v>478230</v>
      </c>
      <c r="E64" s="81">
        <v>445625</v>
      </c>
      <c r="G64" s="243">
        <v>450000</v>
      </c>
      <c r="H64" s="242"/>
      <c r="I64" s="243">
        <v>455000</v>
      </c>
    </row>
    <row r="65" spans="1:9" s="20" customFormat="1">
      <c r="A65" s="24" t="s">
        <v>668</v>
      </c>
      <c r="B65" s="23"/>
      <c r="C65" s="77">
        <v>3251</v>
      </c>
      <c r="E65" s="71">
        <v>3248</v>
      </c>
      <c r="G65" s="243">
        <v>3249</v>
      </c>
      <c r="H65" s="242"/>
      <c r="I65" s="243">
        <v>3167</v>
      </c>
    </row>
    <row r="66" spans="1:9" s="20" customFormat="1">
      <c r="A66" s="24" t="s">
        <v>667</v>
      </c>
      <c r="B66" s="23"/>
      <c r="C66" s="77">
        <v>75</v>
      </c>
      <c r="E66" s="71">
        <v>75</v>
      </c>
      <c r="G66" s="243">
        <v>75</v>
      </c>
      <c r="H66" s="242"/>
      <c r="I66" s="243">
        <v>75</v>
      </c>
    </row>
    <row r="67" spans="1:9" s="20" customFormat="1">
      <c r="A67" s="27" t="s">
        <v>666</v>
      </c>
      <c r="B67" s="23"/>
      <c r="C67" s="331"/>
      <c r="E67" s="69"/>
      <c r="G67" s="337"/>
      <c r="H67" s="242"/>
      <c r="I67" s="337"/>
    </row>
    <row r="68" spans="1:9" s="80" customFormat="1">
      <c r="A68" s="34" t="s">
        <v>665</v>
      </c>
      <c r="B68" s="82"/>
      <c r="C68" s="132">
        <v>46902</v>
      </c>
      <c r="E68" s="81">
        <v>52805</v>
      </c>
      <c r="G68" s="243">
        <v>55000</v>
      </c>
      <c r="H68" s="242"/>
      <c r="I68" s="243">
        <v>57500</v>
      </c>
    </row>
    <row r="69" spans="1:9" s="20" customFormat="1">
      <c r="A69" s="24" t="s">
        <v>664</v>
      </c>
      <c r="B69" s="23"/>
      <c r="C69" s="77">
        <v>308</v>
      </c>
      <c r="E69" s="71">
        <v>272</v>
      </c>
      <c r="G69" s="243">
        <v>285</v>
      </c>
      <c r="H69" s="242"/>
      <c r="I69" s="243">
        <v>290</v>
      </c>
    </row>
    <row r="70" spans="1:9" s="20" customFormat="1">
      <c r="A70" s="442" t="s">
        <v>663</v>
      </c>
      <c r="B70" s="23"/>
      <c r="C70" s="331"/>
      <c r="E70" s="69"/>
      <c r="G70" s="402"/>
      <c r="H70" s="242"/>
      <c r="I70" s="337"/>
    </row>
    <row r="71" spans="1:9" s="20" customFormat="1">
      <c r="A71" s="70" t="s">
        <v>662</v>
      </c>
      <c r="B71" s="23"/>
      <c r="C71" s="441">
        <v>0.98</v>
      </c>
      <c r="D71" s="344"/>
      <c r="E71" s="441">
        <v>0.98</v>
      </c>
      <c r="G71" s="439">
        <v>0.98</v>
      </c>
      <c r="H71" s="242"/>
      <c r="I71" s="439">
        <v>0.98</v>
      </c>
    </row>
    <row r="72" spans="1:9" s="20" customFormat="1">
      <c r="A72" s="70" t="s">
        <v>661</v>
      </c>
      <c r="B72" s="23"/>
      <c r="C72" s="440">
        <v>0.98</v>
      </c>
      <c r="E72" s="440">
        <v>0.98</v>
      </c>
      <c r="G72" s="439">
        <v>0.98</v>
      </c>
      <c r="H72" s="242"/>
      <c r="I72" s="439">
        <v>0.98</v>
      </c>
    </row>
    <row r="73" spans="1:9" s="20" customFormat="1">
      <c r="A73" s="70" t="s">
        <v>660</v>
      </c>
      <c r="B73" s="23"/>
      <c r="C73" s="440">
        <v>0.98</v>
      </c>
      <c r="E73" s="440">
        <v>0.98</v>
      </c>
      <c r="G73" s="439">
        <v>0.98</v>
      </c>
      <c r="H73" s="242"/>
      <c r="I73" s="439">
        <v>0.98</v>
      </c>
    </row>
    <row r="74" spans="1:9" s="20" customFormat="1">
      <c r="A74" s="70" t="s">
        <v>659</v>
      </c>
      <c r="B74" s="23"/>
      <c r="C74" s="440">
        <v>0.98</v>
      </c>
      <c r="E74" s="440">
        <v>0.98</v>
      </c>
      <c r="G74" s="439">
        <v>0.98</v>
      </c>
      <c r="H74" s="242"/>
      <c r="I74" s="439">
        <v>0.98</v>
      </c>
    </row>
    <row r="75" spans="1:9" s="20" customFormat="1">
      <c r="A75" s="70" t="s">
        <v>658</v>
      </c>
      <c r="B75" s="23"/>
      <c r="C75" s="440">
        <v>0.98</v>
      </c>
      <c r="E75" s="440">
        <v>0.98</v>
      </c>
      <c r="G75" s="439">
        <v>0.98</v>
      </c>
      <c r="H75" s="242"/>
      <c r="I75" s="439">
        <v>0.98</v>
      </c>
    </row>
    <row r="76" spans="1:9" s="80" customFormat="1">
      <c r="A76" s="34" t="s">
        <v>657</v>
      </c>
      <c r="B76" s="82"/>
      <c r="C76" s="132">
        <v>147066</v>
      </c>
      <c r="E76" s="81">
        <v>163674</v>
      </c>
      <c r="G76" s="243">
        <v>165000</v>
      </c>
      <c r="H76" s="242"/>
      <c r="I76" s="243">
        <v>167000</v>
      </c>
    </row>
    <row r="77" spans="1:9" s="20" customFormat="1">
      <c r="A77" s="24" t="s">
        <v>656</v>
      </c>
      <c r="B77" s="23"/>
      <c r="C77" s="132">
        <v>1762</v>
      </c>
      <c r="E77" s="71">
        <v>1475</v>
      </c>
      <c r="G77" s="243">
        <v>1500</v>
      </c>
      <c r="H77" s="242"/>
      <c r="I77" s="243">
        <v>1550</v>
      </c>
    </row>
    <row r="78" spans="1:9" s="20" customFormat="1">
      <c r="A78" s="27" t="s">
        <v>655</v>
      </c>
      <c r="B78" s="23"/>
      <c r="C78" s="77"/>
      <c r="E78" s="77"/>
      <c r="G78" s="337"/>
      <c r="H78" s="242"/>
      <c r="I78" s="337"/>
    </row>
    <row r="79" spans="1:9" s="80" customFormat="1">
      <c r="A79" s="34" t="s">
        <v>654</v>
      </c>
      <c r="B79" s="82"/>
      <c r="C79" s="132">
        <v>219</v>
      </c>
      <c r="E79" s="132">
        <v>226</v>
      </c>
      <c r="G79" s="243">
        <v>175</v>
      </c>
      <c r="H79" s="242"/>
      <c r="I79" s="243">
        <v>175</v>
      </c>
    </row>
    <row r="80" spans="1:9" s="20" customFormat="1">
      <c r="A80" s="24" t="s">
        <v>638</v>
      </c>
      <c r="B80" s="23"/>
      <c r="C80" s="77">
        <v>387</v>
      </c>
      <c r="E80" s="77">
        <v>391</v>
      </c>
      <c r="G80" s="243">
        <v>385</v>
      </c>
      <c r="H80" s="242"/>
      <c r="I80" s="243">
        <v>350</v>
      </c>
    </row>
    <row r="81" spans="1:9" s="80" customFormat="1">
      <c r="A81" s="34" t="s">
        <v>653</v>
      </c>
      <c r="B81" s="82"/>
      <c r="C81" s="132">
        <v>48</v>
      </c>
      <c r="E81" s="81">
        <v>42</v>
      </c>
      <c r="G81" s="243">
        <v>49</v>
      </c>
      <c r="H81" s="242"/>
      <c r="I81" s="243">
        <v>50</v>
      </c>
    </row>
    <row r="82" spans="1:9" s="20" customFormat="1">
      <c r="A82" s="27" t="s">
        <v>652</v>
      </c>
      <c r="B82" s="23"/>
      <c r="C82" s="331"/>
      <c r="E82" s="69"/>
      <c r="G82" s="337"/>
      <c r="H82" s="242"/>
      <c r="I82" s="337"/>
    </row>
    <row r="83" spans="1:9" s="20" customFormat="1">
      <c r="A83" s="24" t="s">
        <v>651</v>
      </c>
      <c r="B83" s="23"/>
      <c r="C83" s="77">
        <v>49</v>
      </c>
      <c r="E83" s="77">
        <v>0</v>
      </c>
      <c r="G83" s="243">
        <v>0</v>
      </c>
      <c r="H83" s="108"/>
      <c r="I83" s="243">
        <v>0</v>
      </c>
    </row>
    <row r="84" spans="1:9" s="20" customFormat="1">
      <c r="A84" s="24" t="s">
        <v>650</v>
      </c>
      <c r="B84" s="23"/>
      <c r="C84" s="77">
        <v>214</v>
      </c>
      <c r="E84" s="77">
        <v>189</v>
      </c>
      <c r="G84" s="243">
        <v>324</v>
      </c>
      <c r="H84" s="108"/>
      <c r="I84" s="243">
        <v>324</v>
      </c>
    </row>
    <row r="85" spans="1:9" s="20" customFormat="1">
      <c r="A85" s="24" t="s">
        <v>638</v>
      </c>
      <c r="B85" s="23"/>
      <c r="C85" s="77">
        <v>2922</v>
      </c>
      <c r="E85" s="77">
        <v>3253</v>
      </c>
      <c r="G85" s="243">
        <v>3596</v>
      </c>
      <c r="H85" s="108"/>
      <c r="I85" s="243">
        <v>3610</v>
      </c>
    </row>
    <row r="86" spans="1:9" s="20" customFormat="1">
      <c r="A86" s="27" t="s">
        <v>649</v>
      </c>
      <c r="B86" s="23"/>
      <c r="C86" s="331"/>
      <c r="E86" s="69"/>
      <c r="G86" s="337"/>
      <c r="H86" s="242"/>
      <c r="I86" s="337"/>
    </row>
    <row r="87" spans="1:9" s="20" customFormat="1">
      <c r="A87" s="24" t="s">
        <v>648</v>
      </c>
      <c r="B87" s="23"/>
      <c r="C87" s="77">
        <v>2320</v>
      </c>
      <c r="E87" s="77">
        <v>1539</v>
      </c>
      <c r="G87" s="243">
        <v>1600</v>
      </c>
      <c r="H87" s="242"/>
      <c r="I87" s="243">
        <v>1600</v>
      </c>
    </row>
    <row r="88" spans="1:9" s="80" customFormat="1">
      <c r="A88" s="34" t="s">
        <v>647</v>
      </c>
      <c r="B88" s="82"/>
      <c r="C88" s="132">
        <v>1658</v>
      </c>
      <c r="E88" s="132">
        <v>2598</v>
      </c>
      <c r="G88" s="243">
        <v>1000</v>
      </c>
      <c r="H88" s="242"/>
      <c r="I88" s="243">
        <v>1000</v>
      </c>
    </row>
    <row r="89" spans="1:9" s="20" customFormat="1">
      <c r="A89" s="34" t="s">
        <v>646</v>
      </c>
      <c r="B89" s="82"/>
      <c r="C89" s="132">
        <v>13</v>
      </c>
      <c r="D89" s="80"/>
      <c r="E89" s="132">
        <v>17</v>
      </c>
      <c r="G89" s="243">
        <v>15</v>
      </c>
      <c r="H89" s="242"/>
      <c r="I89" s="243">
        <v>15</v>
      </c>
    </row>
    <row r="90" spans="1:9" s="80" customFormat="1">
      <c r="A90" s="34" t="s">
        <v>645</v>
      </c>
      <c r="B90" s="82"/>
      <c r="C90" s="132">
        <v>109</v>
      </c>
      <c r="E90" s="132">
        <v>78</v>
      </c>
      <c r="G90" s="243" t="s">
        <v>644</v>
      </c>
      <c r="H90" s="242"/>
      <c r="I90" s="243">
        <v>110</v>
      </c>
    </row>
    <row r="91" spans="1:9" s="20" customFormat="1">
      <c r="A91" s="27" t="s">
        <v>643</v>
      </c>
      <c r="B91" s="23"/>
      <c r="C91" s="331"/>
      <c r="E91" s="69"/>
      <c r="G91" s="438"/>
      <c r="H91" s="242"/>
      <c r="I91" s="337"/>
    </row>
    <row r="92" spans="1:9" s="20" customFormat="1">
      <c r="A92" s="24" t="s">
        <v>642</v>
      </c>
      <c r="B92" s="23"/>
      <c r="C92" s="132">
        <v>24</v>
      </c>
      <c r="E92" s="132">
        <v>24</v>
      </c>
      <c r="G92" s="119">
        <v>24</v>
      </c>
      <c r="H92" s="242"/>
      <c r="I92" s="119">
        <v>24</v>
      </c>
    </row>
    <row r="93" spans="1:9" s="80" customFormat="1">
      <c r="A93" s="34" t="s">
        <v>641</v>
      </c>
      <c r="B93" s="82"/>
      <c r="C93" s="132">
        <v>35</v>
      </c>
      <c r="E93" s="132">
        <v>52</v>
      </c>
      <c r="G93" s="119">
        <v>55</v>
      </c>
      <c r="H93" s="242"/>
      <c r="I93" s="119">
        <v>58</v>
      </c>
    </row>
    <row r="94" spans="1:9" s="80" customFormat="1">
      <c r="A94" s="34" t="s">
        <v>640</v>
      </c>
      <c r="B94" s="82"/>
      <c r="C94" s="132">
        <v>68</v>
      </c>
      <c r="E94" s="132">
        <v>63</v>
      </c>
      <c r="G94" s="119">
        <v>51</v>
      </c>
      <c r="H94" s="242"/>
      <c r="I94" s="119">
        <v>55</v>
      </c>
    </row>
    <row r="95" spans="1:9" s="20" customFormat="1">
      <c r="A95" s="24" t="s">
        <v>639</v>
      </c>
      <c r="B95" s="23"/>
      <c r="C95" s="132">
        <v>20</v>
      </c>
      <c r="E95" s="132">
        <v>18</v>
      </c>
      <c r="G95" s="119">
        <v>20</v>
      </c>
      <c r="H95" s="242"/>
      <c r="I95" s="119">
        <v>20</v>
      </c>
    </row>
    <row r="96" spans="1:9" s="20" customFormat="1">
      <c r="A96" s="24" t="s">
        <v>638</v>
      </c>
      <c r="B96" s="23"/>
      <c r="C96" s="132">
        <v>3563</v>
      </c>
      <c r="E96" s="132">
        <v>4203</v>
      </c>
      <c r="G96" s="119">
        <v>4285</v>
      </c>
      <c r="H96" s="242"/>
      <c r="I96" s="119">
        <v>4300</v>
      </c>
    </row>
    <row r="97" spans="1:9" s="20" customFormat="1">
      <c r="A97" s="24" t="s">
        <v>637</v>
      </c>
      <c r="B97" s="23"/>
      <c r="C97" s="132">
        <v>20</v>
      </c>
      <c r="E97" s="132">
        <v>3</v>
      </c>
      <c r="G97" s="119">
        <v>20</v>
      </c>
      <c r="H97" s="242"/>
      <c r="I97" s="119">
        <v>20</v>
      </c>
    </row>
    <row r="98" spans="1:9" s="20" customFormat="1">
      <c r="A98" s="24" t="s">
        <v>636</v>
      </c>
      <c r="B98" s="23"/>
      <c r="C98" s="132">
        <v>33</v>
      </c>
      <c r="E98" s="132">
        <v>14</v>
      </c>
      <c r="G98" s="119">
        <v>30</v>
      </c>
      <c r="H98" s="242"/>
      <c r="I98" s="119">
        <v>30</v>
      </c>
    </row>
    <row r="99" spans="1:9" s="29" customFormat="1">
      <c r="A99" s="33" t="s">
        <v>635</v>
      </c>
      <c r="B99" s="32"/>
      <c r="C99" s="437"/>
      <c r="E99" s="72"/>
      <c r="G99" s="436"/>
      <c r="H99" s="435"/>
      <c r="I99" s="434"/>
    </row>
    <row r="100" spans="1:9" s="20" customFormat="1">
      <c r="A100" s="27" t="s">
        <v>634</v>
      </c>
      <c r="B100" s="23"/>
      <c r="C100" s="77"/>
      <c r="E100" s="69"/>
      <c r="G100" s="187"/>
      <c r="H100" s="187"/>
      <c r="I100" s="187"/>
    </row>
    <row r="101" spans="1:9" s="80" customFormat="1">
      <c r="A101" s="34" t="s">
        <v>633</v>
      </c>
      <c r="B101" s="82"/>
      <c r="C101" s="132">
        <v>93692</v>
      </c>
      <c r="E101" s="132">
        <v>68762</v>
      </c>
      <c r="G101" s="119">
        <v>68000</v>
      </c>
      <c r="H101" s="187"/>
      <c r="I101" s="119">
        <v>68000</v>
      </c>
    </row>
    <row r="102" spans="1:9" s="80" customFormat="1">
      <c r="A102" s="34" t="s">
        <v>632</v>
      </c>
      <c r="B102" s="82"/>
      <c r="C102" s="132">
        <v>77873</v>
      </c>
      <c r="E102" s="132">
        <v>169594</v>
      </c>
      <c r="G102" s="119">
        <v>170000</v>
      </c>
      <c r="H102" s="187"/>
      <c r="I102" s="119">
        <v>170000</v>
      </c>
    </row>
    <row r="103" spans="1:9" s="80" customFormat="1">
      <c r="A103" s="34" t="s">
        <v>631</v>
      </c>
      <c r="B103" s="82"/>
      <c r="C103" s="132">
        <v>19695</v>
      </c>
      <c r="E103" s="132">
        <v>13932</v>
      </c>
      <c r="G103" s="119">
        <v>9700</v>
      </c>
      <c r="H103" s="187"/>
      <c r="I103" s="119">
        <v>9700</v>
      </c>
    </row>
    <row r="104" spans="1:9" s="80" customFormat="1">
      <c r="A104" s="34" t="s">
        <v>630</v>
      </c>
      <c r="B104" s="82"/>
      <c r="C104" s="132">
        <v>118652</v>
      </c>
      <c r="E104" s="132">
        <v>120058</v>
      </c>
      <c r="G104" s="119">
        <v>120000</v>
      </c>
      <c r="H104" s="187"/>
      <c r="I104" s="119">
        <v>120000</v>
      </c>
    </row>
    <row r="105" spans="1:9" s="20" customFormat="1">
      <c r="A105" s="27" t="s">
        <v>629</v>
      </c>
      <c r="B105" s="23"/>
      <c r="C105" s="132"/>
      <c r="E105" s="132"/>
      <c r="G105" s="119"/>
      <c r="H105" s="187"/>
      <c r="I105" s="119"/>
    </row>
    <row r="106" spans="1:9" s="80" customFormat="1">
      <c r="A106" s="34" t="s">
        <v>628</v>
      </c>
      <c r="B106" s="82"/>
      <c r="C106" s="132">
        <v>10161</v>
      </c>
      <c r="E106" s="132">
        <v>4067</v>
      </c>
      <c r="G106" s="119">
        <v>4000</v>
      </c>
      <c r="H106" s="187"/>
      <c r="I106" s="119">
        <v>4000</v>
      </c>
    </row>
    <row r="107" spans="1:9" s="20" customFormat="1">
      <c r="A107" s="27" t="s">
        <v>627</v>
      </c>
      <c r="B107" s="23"/>
      <c r="C107" s="132"/>
      <c r="E107" s="132"/>
      <c r="G107" s="119"/>
      <c r="H107" s="187"/>
      <c r="I107" s="119"/>
    </row>
    <row r="108" spans="1:9" s="20" customFormat="1">
      <c r="A108" s="24" t="s">
        <v>626</v>
      </c>
      <c r="B108" s="23"/>
      <c r="C108" s="132">
        <v>901</v>
      </c>
      <c r="E108" s="132">
        <v>1149</v>
      </c>
      <c r="G108" s="119">
        <v>1200</v>
      </c>
      <c r="H108" s="187"/>
      <c r="I108" s="119">
        <v>1200</v>
      </c>
    </row>
    <row r="109" spans="1:9" s="20" customFormat="1">
      <c r="A109" s="24" t="s">
        <v>625</v>
      </c>
      <c r="B109" s="23"/>
      <c r="C109" s="132">
        <v>2306</v>
      </c>
      <c r="E109" s="132">
        <v>2548</v>
      </c>
      <c r="G109" s="119">
        <v>2500</v>
      </c>
      <c r="H109" s="187"/>
      <c r="I109" s="119">
        <v>2500</v>
      </c>
    </row>
    <row r="110" spans="1:9" s="20" customFormat="1">
      <c r="A110" s="24" t="s">
        <v>624</v>
      </c>
      <c r="B110" s="23"/>
      <c r="C110" s="132">
        <v>532</v>
      </c>
      <c r="E110" s="132">
        <v>528</v>
      </c>
      <c r="G110" s="119" t="s">
        <v>623</v>
      </c>
      <c r="H110" s="187"/>
      <c r="I110" s="119">
        <v>500</v>
      </c>
    </row>
    <row r="111" spans="1:9" s="20" customFormat="1">
      <c r="A111" s="24" t="s">
        <v>622</v>
      </c>
      <c r="B111" s="23"/>
      <c r="C111" s="132">
        <v>108</v>
      </c>
      <c r="E111" s="132">
        <v>77</v>
      </c>
      <c r="G111" s="119">
        <v>90</v>
      </c>
      <c r="H111" s="187"/>
      <c r="I111" s="119">
        <v>108</v>
      </c>
    </row>
    <row r="112" spans="1:9" s="29" customFormat="1">
      <c r="A112" s="33" t="s">
        <v>621</v>
      </c>
      <c r="B112" s="32"/>
      <c r="C112" s="332"/>
      <c r="E112" s="72"/>
      <c r="G112" s="333"/>
      <c r="H112" s="433"/>
      <c r="I112" s="333"/>
    </row>
    <row r="113" spans="1:10" s="20" customFormat="1">
      <c r="A113" s="27" t="s">
        <v>620</v>
      </c>
      <c r="B113" s="23"/>
      <c r="C113" s="132">
        <v>94657</v>
      </c>
      <c r="D113" s="37"/>
      <c r="E113" s="71">
        <v>95359</v>
      </c>
      <c r="G113" s="243">
        <v>95000</v>
      </c>
      <c r="H113" s="242"/>
      <c r="I113" s="243">
        <v>95000</v>
      </c>
    </row>
    <row r="114" spans="1:10" s="20" customFormat="1">
      <c r="A114" s="27" t="s">
        <v>619</v>
      </c>
      <c r="B114" s="23"/>
      <c r="C114" s="132">
        <v>500</v>
      </c>
      <c r="D114" s="37"/>
      <c r="E114" s="71">
        <v>400</v>
      </c>
      <c r="G114" s="243">
        <v>400</v>
      </c>
      <c r="H114" s="242"/>
      <c r="I114" s="243">
        <v>400</v>
      </c>
    </row>
    <row r="115" spans="1:10" s="20" customFormat="1">
      <c r="A115" s="27" t="s">
        <v>618</v>
      </c>
      <c r="B115" s="23"/>
      <c r="C115" s="132">
        <v>2721</v>
      </c>
      <c r="D115" s="37"/>
      <c r="E115" s="71">
        <v>4224</v>
      </c>
      <c r="G115" s="243">
        <v>4224</v>
      </c>
      <c r="H115" s="242"/>
      <c r="I115" s="243">
        <v>4224</v>
      </c>
    </row>
    <row r="116" spans="1:10" s="20" customFormat="1">
      <c r="A116" s="76" t="s">
        <v>617</v>
      </c>
      <c r="B116" s="82"/>
      <c r="C116" s="132">
        <v>37272</v>
      </c>
      <c r="D116" s="37"/>
      <c r="E116" s="71">
        <v>38792</v>
      </c>
      <c r="G116" s="243">
        <v>38792</v>
      </c>
      <c r="H116" s="242"/>
      <c r="I116" s="243">
        <v>38792</v>
      </c>
    </row>
    <row r="117" spans="1:10" s="80" customFormat="1">
      <c r="A117" s="76" t="s">
        <v>616</v>
      </c>
      <c r="B117" s="82"/>
      <c r="C117" s="132">
        <v>3331</v>
      </c>
      <c r="D117" s="432"/>
      <c r="E117" s="81">
        <v>3331</v>
      </c>
      <c r="G117" s="243">
        <v>3331</v>
      </c>
      <c r="H117" s="243"/>
      <c r="I117" s="243">
        <v>3331</v>
      </c>
    </row>
    <row r="118" spans="1:10" s="20" customFormat="1">
      <c r="A118" s="27" t="s">
        <v>615</v>
      </c>
      <c r="B118" s="23"/>
      <c r="C118" s="77">
        <v>7310</v>
      </c>
      <c r="D118" s="37"/>
      <c r="E118" s="71">
        <v>7396</v>
      </c>
      <c r="G118" s="243">
        <v>4496</v>
      </c>
      <c r="H118" s="242"/>
      <c r="I118" s="243">
        <v>4496</v>
      </c>
    </row>
    <row r="119" spans="1:10" s="20" customFormat="1">
      <c r="A119" s="24"/>
      <c r="B119" s="23"/>
      <c r="G119" s="242"/>
      <c r="H119" s="242"/>
      <c r="I119" s="242"/>
    </row>
    <row r="120" spans="1:10" s="14" customFormat="1">
      <c r="A120" s="19"/>
      <c r="B120" s="18"/>
      <c r="C120" s="17"/>
      <c r="D120" s="15"/>
      <c r="E120" s="16"/>
      <c r="F120" s="15"/>
      <c r="G120" s="16"/>
      <c r="H120" s="15"/>
      <c r="I120" s="16"/>
      <c r="J120" s="15"/>
    </row>
    <row r="121" spans="1:10" ht="27" customHeight="1">
      <c r="A121" s="1758"/>
      <c r="B121" s="1756"/>
      <c r="C121" s="1757"/>
      <c r="D121" s="1756"/>
      <c r="E121" s="1757"/>
      <c r="F121" s="1756"/>
      <c r="G121" s="1757"/>
      <c r="H121" s="1756"/>
      <c r="I121" s="1757"/>
      <c r="J121" s="1756"/>
    </row>
    <row r="122" spans="1:10" ht="27.75" customHeight="1">
      <c r="A122" s="1758"/>
      <c r="B122" s="1756"/>
      <c r="C122" s="1757"/>
      <c r="D122" s="1756"/>
      <c r="E122" s="1757"/>
      <c r="F122" s="1756"/>
      <c r="G122" s="1757"/>
      <c r="H122" s="1756"/>
      <c r="I122" s="1757"/>
      <c r="J122" s="1756"/>
    </row>
    <row r="123" spans="1:10" ht="27.75" customHeight="1">
      <c r="A123" s="1755"/>
      <c r="B123" s="1756"/>
      <c r="C123" s="1757"/>
      <c r="D123" s="1756"/>
      <c r="E123" s="1757"/>
      <c r="F123" s="1756"/>
      <c r="G123" s="1757"/>
      <c r="H123" s="1756"/>
      <c r="I123" s="1757"/>
      <c r="J123" s="1756"/>
    </row>
    <row r="124" spans="1:10" ht="27.75" customHeight="1">
      <c r="A124" s="1755"/>
      <c r="B124" s="1756"/>
      <c r="C124" s="1757"/>
      <c r="D124" s="1756"/>
      <c r="E124" s="1757"/>
      <c r="F124" s="1756"/>
      <c r="G124" s="1757"/>
      <c r="H124" s="1756"/>
      <c r="I124" s="1757"/>
      <c r="J124" s="1756"/>
    </row>
    <row r="125" spans="1:10" ht="27.75" customHeight="1">
      <c r="A125" s="1755"/>
      <c r="B125" s="1756"/>
      <c r="C125" s="1757"/>
      <c r="D125" s="1756"/>
      <c r="E125" s="1757"/>
      <c r="F125" s="1756"/>
      <c r="G125" s="1757"/>
      <c r="H125" s="1756"/>
      <c r="I125" s="1757"/>
      <c r="J125" s="1756"/>
    </row>
    <row r="126" spans="1:10" ht="27.75" customHeight="1">
      <c r="A126" s="1755"/>
      <c r="B126" s="1756"/>
      <c r="C126" s="1757"/>
      <c r="D126" s="1756"/>
      <c r="E126" s="1757"/>
      <c r="F126" s="1756"/>
      <c r="G126" s="1757"/>
      <c r="H126" s="1756"/>
      <c r="I126" s="1757"/>
      <c r="J126" s="1756"/>
    </row>
    <row r="127" spans="1:10">
      <c r="A127" s="10"/>
      <c r="B127" s="9"/>
      <c r="C127" s="11"/>
      <c r="D127" s="9"/>
      <c r="E127" s="11"/>
      <c r="F127" s="9"/>
      <c r="G127" s="11"/>
      <c r="H127" s="9"/>
      <c r="I127" s="11"/>
      <c r="J127" s="9"/>
    </row>
    <row r="128" spans="1:10">
      <c r="A128" s="10"/>
      <c r="B128" s="9"/>
      <c r="C128" s="9"/>
      <c r="D128" s="9"/>
      <c r="E128" s="9"/>
      <c r="F128" s="9"/>
      <c r="G128" s="9"/>
      <c r="H128" s="9"/>
      <c r="I128" s="9"/>
      <c r="J128" s="9"/>
    </row>
    <row r="129" spans="1:10">
      <c r="A129" s="10"/>
      <c r="B129" s="9"/>
      <c r="C129" s="11"/>
      <c r="D129" s="9"/>
      <c r="E129" s="11"/>
      <c r="F129" s="9"/>
      <c r="G129" s="11"/>
      <c r="H129" s="9"/>
      <c r="I129" s="11"/>
      <c r="J129" s="9"/>
    </row>
    <row r="130" spans="1:10">
      <c r="A130" s="10"/>
      <c r="B130" s="9"/>
      <c r="C130" s="9"/>
      <c r="D130" s="9"/>
      <c r="E130" s="9"/>
      <c r="F130" s="9"/>
      <c r="G130" s="9"/>
      <c r="H130" s="9"/>
      <c r="I130" s="9"/>
      <c r="J130" s="9"/>
    </row>
    <row r="131" spans="1:10">
      <c r="A131" s="10"/>
      <c r="B131" s="9"/>
      <c r="C131" s="11"/>
      <c r="D131" s="9"/>
      <c r="E131" s="11"/>
      <c r="F131" s="9"/>
      <c r="G131" s="11"/>
      <c r="H131" s="9"/>
      <c r="I131" s="11"/>
      <c r="J131" s="9"/>
    </row>
    <row r="132" spans="1:10">
      <c r="A132" s="10"/>
      <c r="B132" s="9"/>
      <c r="C132" s="9"/>
      <c r="D132" s="9"/>
      <c r="E132" s="9"/>
      <c r="F132" s="9"/>
      <c r="G132" s="9"/>
      <c r="H132" s="9"/>
      <c r="I132" s="9"/>
      <c r="J132" s="9"/>
    </row>
    <row r="133" spans="1:10">
      <c r="A133" s="10"/>
      <c r="B133" s="9"/>
      <c r="C133" s="9"/>
      <c r="D133" s="9"/>
      <c r="E133" s="9"/>
      <c r="F133" s="9"/>
      <c r="G133" s="9"/>
      <c r="H133" s="9"/>
      <c r="I133" s="9"/>
      <c r="J133" s="9"/>
    </row>
    <row r="134" spans="1:10">
      <c r="A134" s="10"/>
      <c r="B134" s="9"/>
      <c r="C134" s="9"/>
      <c r="D134" s="9"/>
      <c r="E134" s="9"/>
      <c r="F134" s="9"/>
      <c r="G134" s="9"/>
      <c r="H134" s="9"/>
      <c r="I134" s="9"/>
      <c r="J134" s="9"/>
    </row>
    <row r="135" spans="1:10">
      <c r="B135" s="6"/>
      <c r="C135" s="6"/>
      <c r="D135" s="6"/>
      <c r="E135" s="7"/>
      <c r="F135" s="7"/>
    </row>
    <row r="136" spans="1:10">
      <c r="B136" s="6"/>
      <c r="C136" s="6"/>
      <c r="D136" s="6"/>
      <c r="E136" s="7"/>
      <c r="F136" s="7"/>
    </row>
    <row r="137" spans="1:10">
      <c r="B137" s="6"/>
      <c r="C137" s="6"/>
      <c r="D137" s="6"/>
      <c r="E137" s="7"/>
      <c r="F137" s="7"/>
    </row>
    <row r="138" spans="1:10">
      <c r="B138" s="6"/>
      <c r="C138" s="6"/>
      <c r="D138" s="6"/>
      <c r="E138" s="7"/>
      <c r="F138" s="7"/>
    </row>
    <row r="139" spans="1:10">
      <c r="B139" s="6"/>
      <c r="C139" s="6"/>
      <c r="D139" s="6"/>
      <c r="E139" s="7"/>
      <c r="F139" s="7"/>
    </row>
    <row r="140" spans="1:10">
      <c r="B140" s="6"/>
      <c r="C140" s="6"/>
      <c r="D140" s="6"/>
      <c r="E140" s="7"/>
      <c r="F140" s="7"/>
    </row>
    <row r="141" spans="1:10">
      <c r="B141" s="6"/>
      <c r="C141" s="6"/>
      <c r="D141" s="6"/>
      <c r="E141" s="7"/>
      <c r="F141" s="7"/>
    </row>
    <row r="142" spans="1:10">
      <c r="B142" s="6"/>
      <c r="C142" s="6"/>
      <c r="D142" s="6"/>
      <c r="E142" s="7"/>
      <c r="F142" s="7"/>
    </row>
    <row r="143" spans="1:10">
      <c r="B143" s="6"/>
      <c r="C143" s="6"/>
      <c r="D143" s="6"/>
      <c r="E143" s="7"/>
      <c r="F143" s="7"/>
    </row>
    <row r="144" spans="1:10">
      <c r="B144" s="6"/>
      <c r="C144" s="6"/>
      <c r="D144" s="6"/>
      <c r="E144" s="7"/>
      <c r="F144" s="7"/>
    </row>
    <row r="145" spans="2:6">
      <c r="B145" s="6"/>
      <c r="C145" s="6"/>
      <c r="D145" s="6"/>
      <c r="E145" s="7"/>
      <c r="F145" s="7"/>
    </row>
    <row r="146" spans="2:6">
      <c r="B146" s="6"/>
      <c r="C146" s="6"/>
      <c r="D146" s="6"/>
      <c r="E146" s="7"/>
      <c r="F146" s="7"/>
    </row>
    <row r="147" spans="2:6">
      <c r="B147" s="6"/>
      <c r="C147" s="6"/>
      <c r="D147" s="6"/>
      <c r="E147" s="7"/>
      <c r="F147" s="7"/>
    </row>
    <row r="148" spans="2:6">
      <c r="B148" s="6"/>
      <c r="C148" s="6"/>
      <c r="D148" s="6"/>
      <c r="E148" s="7"/>
      <c r="F148" s="7"/>
    </row>
    <row r="149" spans="2:6">
      <c r="B149" s="6"/>
      <c r="C149" s="6"/>
      <c r="D149" s="6"/>
      <c r="E149" s="7"/>
      <c r="F149" s="7"/>
    </row>
    <row r="150" spans="2:6">
      <c r="B150" s="6"/>
      <c r="C150" s="6"/>
      <c r="D150" s="6"/>
      <c r="E150" s="7"/>
      <c r="F150" s="7"/>
    </row>
    <row r="151" spans="2:6">
      <c r="B151" s="6"/>
      <c r="C151" s="6"/>
      <c r="D151" s="6"/>
      <c r="E151" s="7"/>
      <c r="F151" s="7"/>
    </row>
    <row r="152" spans="2:6">
      <c r="B152" s="6"/>
      <c r="C152" s="6"/>
      <c r="D152" s="6"/>
      <c r="E152" s="7"/>
      <c r="F152" s="7"/>
    </row>
    <row r="153" spans="2:6">
      <c r="B153" s="6"/>
      <c r="C153" s="6"/>
      <c r="D153" s="6"/>
      <c r="E153" s="7"/>
      <c r="F153" s="7"/>
    </row>
    <row r="154" spans="2:6">
      <c r="B154" s="6"/>
      <c r="C154" s="6"/>
      <c r="D154" s="6"/>
      <c r="E154" s="7"/>
      <c r="F154" s="7"/>
    </row>
    <row r="155" spans="2:6">
      <c r="B155" s="6"/>
      <c r="C155" s="6"/>
      <c r="D155" s="6"/>
      <c r="E155" s="7"/>
      <c r="F155" s="7"/>
    </row>
    <row r="156" spans="2:6">
      <c r="B156" s="6"/>
      <c r="C156" s="6"/>
      <c r="D156" s="6"/>
      <c r="E156" s="7"/>
      <c r="F156" s="7"/>
    </row>
    <row r="157" spans="2:6">
      <c r="B157" s="6"/>
      <c r="C157" s="6"/>
      <c r="D157" s="6"/>
      <c r="E157" s="7"/>
      <c r="F157" s="7"/>
    </row>
    <row r="158" spans="2:6">
      <c r="B158" s="6"/>
      <c r="C158" s="6"/>
      <c r="D158" s="6"/>
      <c r="E158" s="7"/>
      <c r="F158" s="7"/>
    </row>
    <row r="159" spans="2:6">
      <c r="B159" s="6"/>
      <c r="C159" s="6"/>
      <c r="D159" s="6"/>
      <c r="E159" s="7"/>
      <c r="F159" s="7"/>
    </row>
    <row r="160" spans="2:6">
      <c r="B160" s="6"/>
      <c r="C160" s="6"/>
      <c r="D160" s="6"/>
      <c r="E160" s="7"/>
      <c r="F160" s="7"/>
    </row>
    <row r="161" spans="2:6">
      <c r="B161" s="6"/>
      <c r="C161" s="6"/>
      <c r="D161" s="6"/>
      <c r="E161" s="7"/>
      <c r="F161" s="7"/>
    </row>
    <row r="162" spans="2:6">
      <c r="B162" s="6"/>
      <c r="C162" s="6"/>
      <c r="D162" s="6"/>
      <c r="E162" s="7"/>
      <c r="F162" s="7"/>
    </row>
    <row r="163" spans="2:6">
      <c r="B163" s="6"/>
      <c r="C163" s="6"/>
      <c r="D163" s="6"/>
      <c r="E163" s="7"/>
      <c r="F163" s="7"/>
    </row>
    <row r="164" spans="2:6">
      <c r="B164" s="6"/>
    </row>
    <row r="165" spans="2:6">
      <c r="B165" s="6"/>
    </row>
    <row r="166" spans="2:6">
      <c r="B166" s="6"/>
    </row>
    <row r="167" spans="2:6">
      <c r="B167" s="6"/>
    </row>
    <row r="168" spans="2:6">
      <c r="B168" s="6"/>
    </row>
    <row r="169" spans="2:6">
      <c r="B169" s="6"/>
    </row>
    <row r="170" spans="2:6">
      <c r="B170" s="6"/>
    </row>
    <row r="171" spans="2:6">
      <c r="B171" s="6"/>
    </row>
    <row r="172" spans="2:6">
      <c r="B172" s="6"/>
    </row>
    <row r="173" spans="2:6">
      <c r="B173" s="6"/>
    </row>
    <row r="174" spans="2:6">
      <c r="B174" s="6"/>
    </row>
    <row r="175" spans="2:6">
      <c r="B175" s="6"/>
    </row>
    <row r="176" spans="2:6">
      <c r="B176" s="6"/>
    </row>
    <row r="177" spans="2:2">
      <c r="B177" s="6"/>
    </row>
    <row r="178" spans="2:2">
      <c r="B178" s="6"/>
    </row>
    <row r="179" spans="2:2">
      <c r="B179" s="6"/>
    </row>
    <row r="180" spans="2:2">
      <c r="B180" s="6"/>
    </row>
  </sheetData>
  <mergeCells count="6">
    <mergeCell ref="A126:J126"/>
    <mergeCell ref="A121:J121"/>
    <mergeCell ref="A122:J122"/>
    <mergeCell ref="A123:J123"/>
    <mergeCell ref="A124:J124"/>
    <mergeCell ref="A125:J125"/>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10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8.42578125" style="455" customWidth="1"/>
    <col min="2" max="2" width="7.28515625" style="454" customWidth="1"/>
    <col min="3" max="3" width="13.7109375" style="453" customWidth="1"/>
    <col min="4" max="4" width="3" style="453" customWidth="1"/>
    <col min="5" max="5" width="13.7109375" style="452" customWidth="1"/>
    <col min="6" max="6" width="2.85546875" style="451" customWidth="1"/>
    <col min="7" max="7" width="13.7109375" style="452" customWidth="1"/>
    <col min="8" max="8" width="3.140625" style="451" bestFit="1" customWidth="1"/>
    <col min="9" max="9" width="13.7109375" style="452" customWidth="1"/>
    <col min="10" max="10" width="4" style="451" bestFit="1" customWidth="1"/>
    <col min="11" max="16384" width="9.140625" style="450"/>
  </cols>
  <sheetData>
    <row r="1" spans="1:10" s="507" customFormat="1" ht="15.75">
      <c r="A1" s="511" t="s">
        <v>53</v>
      </c>
      <c r="B1" s="520">
        <v>2016</v>
      </c>
      <c r="C1" s="519"/>
      <c r="E1" s="519"/>
      <c r="G1" s="518"/>
      <c r="H1" s="512"/>
      <c r="I1" s="518"/>
      <c r="J1" s="512"/>
    </row>
    <row r="2" spans="1:10" s="507" customFormat="1" ht="15.75">
      <c r="A2" s="511" t="s">
        <v>52</v>
      </c>
      <c r="B2" s="517" t="s">
        <v>51</v>
      </c>
      <c r="C2" s="517" t="s">
        <v>50</v>
      </c>
      <c r="D2" s="512"/>
      <c r="E2" s="516"/>
      <c r="F2" s="514"/>
      <c r="G2" s="516"/>
      <c r="H2" s="512"/>
      <c r="I2" s="516"/>
      <c r="J2" s="512"/>
    </row>
    <row r="3" spans="1:10" s="507" customFormat="1" ht="15.75">
      <c r="A3" s="511" t="s">
        <v>49</v>
      </c>
      <c r="B3" s="515" t="s">
        <v>602</v>
      </c>
      <c r="C3" s="515" t="s">
        <v>726</v>
      </c>
      <c r="D3" s="512"/>
      <c r="E3" s="513"/>
      <c r="F3" s="514"/>
      <c r="G3" s="513"/>
      <c r="H3" s="512"/>
      <c r="I3" s="513"/>
      <c r="J3" s="512"/>
    </row>
    <row r="4" spans="1:10" s="507" customFormat="1" ht="15.75">
      <c r="A4" s="511" t="s">
        <v>46</v>
      </c>
      <c r="B4" s="515" t="s">
        <v>248</v>
      </c>
      <c r="C4" s="515" t="s">
        <v>762</v>
      </c>
      <c r="D4" s="512"/>
      <c r="E4" s="513"/>
      <c r="F4" s="514"/>
      <c r="G4" s="513"/>
      <c r="H4" s="512"/>
      <c r="I4" s="513"/>
      <c r="J4" s="512"/>
    </row>
    <row r="5" spans="1:10" s="507" customFormat="1" ht="15.75">
      <c r="A5" s="511" t="s">
        <v>43</v>
      </c>
      <c r="B5" s="510" t="s">
        <v>42</v>
      </c>
      <c r="C5" s="510" t="s">
        <v>42</v>
      </c>
      <c r="D5" s="509"/>
      <c r="E5" s="508"/>
      <c r="G5" s="508"/>
      <c r="I5" s="508"/>
    </row>
    <row r="6" spans="1:10" s="495" customFormat="1">
      <c r="A6" s="506"/>
      <c r="B6" s="505"/>
      <c r="C6" s="504"/>
      <c r="D6" s="503"/>
      <c r="E6" s="504"/>
      <c r="F6" s="503"/>
      <c r="G6" s="504"/>
      <c r="H6" s="503"/>
      <c r="I6" s="504" t="s">
        <v>41</v>
      </c>
      <c r="J6" s="503"/>
    </row>
    <row r="7" spans="1:10">
      <c r="C7" s="502" t="s">
        <v>40</v>
      </c>
      <c r="D7" s="501" t="s">
        <v>37</v>
      </c>
      <c r="E7" s="502" t="s">
        <v>40</v>
      </c>
      <c r="F7" s="501" t="s">
        <v>37</v>
      </c>
      <c r="G7" s="502" t="s">
        <v>39</v>
      </c>
      <c r="H7" s="501" t="s">
        <v>37</v>
      </c>
      <c r="I7" s="502" t="s">
        <v>38</v>
      </c>
      <c r="J7" s="501" t="s">
        <v>37</v>
      </c>
    </row>
    <row r="8" spans="1:10" s="495" customFormat="1" ht="14.25">
      <c r="A8" s="500"/>
      <c r="B8" s="499"/>
      <c r="C8" s="498" t="str">
        <f>"FY " &amp; FiscalYear - 3</f>
        <v>FY 2013</v>
      </c>
      <c r="D8" s="496" t="s">
        <v>36</v>
      </c>
      <c r="E8" s="498" t="str">
        <f>"FY " &amp; FiscalYear - 2</f>
        <v>FY 2014</v>
      </c>
      <c r="F8" s="496" t="s">
        <v>36</v>
      </c>
      <c r="G8" s="497" t="str">
        <f>"FY " &amp; FiscalYear - 1</f>
        <v>FY 2015</v>
      </c>
      <c r="H8" s="496" t="s">
        <v>36</v>
      </c>
      <c r="I8" s="497" t="str">
        <f>"FY " &amp; FiscalYear</f>
        <v>FY 2016</v>
      </c>
      <c r="J8" s="496" t="s">
        <v>36</v>
      </c>
    </row>
    <row r="9" spans="1:10" s="473" customFormat="1">
      <c r="A9" s="475" t="s">
        <v>35</v>
      </c>
      <c r="B9" s="494"/>
      <c r="C9" s="484"/>
      <c r="D9" s="484"/>
      <c r="E9" s="484"/>
      <c r="F9" s="484"/>
      <c r="G9" s="484"/>
      <c r="H9" s="484"/>
      <c r="I9" s="484"/>
      <c r="J9" s="484"/>
    </row>
    <row r="10" spans="1:10" s="473" customFormat="1">
      <c r="A10" s="475" t="s">
        <v>761</v>
      </c>
      <c r="B10" s="494"/>
      <c r="C10" s="484"/>
      <c r="D10" s="484"/>
      <c r="E10" s="484"/>
      <c r="F10" s="484"/>
      <c r="G10" s="484"/>
      <c r="H10" s="484"/>
      <c r="I10" s="484"/>
      <c r="J10" s="484"/>
    </row>
    <row r="11" spans="1:10" s="465" customFormat="1">
      <c r="A11" s="492" t="s">
        <v>760</v>
      </c>
      <c r="B11" s="490"/>
      <c r="C11" s="482">
        <v>779</v>
      </c>
      <c r="D11" s="482"/>
      <c r="E11" s="482">
        <v>774</v>
      </c>
      <c r="F11" s="482"/>
      <c r="G11" s="482">
        <v>780</v>
      </c>
      <c r="H11" s="482"/>
      <c r="I11" s="482">
        <v>785</v>
      </c>
      <c r="J11" s="129"/>
    </row>
    <row r="12" spans="1:10" s="465" customFormat="1">
      <c r="A12" s="491" t="s">
        <v>759</v>
      </c>
      <c r="B12" s="490"/>
      <c r="C12" s="482">
        <v>1135</v>
      </c>
      <c r="D12" s="482"/>
      <c r="E12" s="482">
        <v>988</v>
      </c>
      <c r="F12" s="482"/>
      <c r="G12" s="482">
        <v>1075</v>
      </c>
      <c r="H12" s="482"/>
      <c r="I12" s="482">
        <v>1125</v>
      </c>
      <c r="J12" s="129"/>
    </row>
    <row r="13" spans="1:10" s="465" customFormat="1">
      <c r="A13" s="491" t="s">
        <v>758</v>
      </c>
      <c r="B13" s="490"/>
      <c r="C13" s="482">
        <v>934</v>
      </c>
      <c r="D13" s="482"/>
      <c r="E13" s="482">
        <v>837</v>
      </c>
      <c r="F13" s="482"/>
      <c r="G13" s="482">
        <v>940</v>
      </c>
      <c r="H13" s="482"/>
      <c r="I13" s="482">
        <v>955</v>
      </c>
      <c r="J13" s="129"/>
    </row>
    <row r="14" spans="1:10" s="465" customFormat="1">
      <c r="A14" s="491" t="s">
        <v>757</v>
      </c>
      <c r="B14" s="490"/>
      <c r="C14" s="482">
        <v>86591</v>
      </c>
      <c r="D14" s="482"/>
      <c r="E14" s="482">
        <v>87461</v>
      </c>
      <c r="F14" s="482"/>
      <c r="G14" s="482">
        <v>88500</v>
      </c>
      <c r="H14" s="482"/>
      <c r="I14" s="482">
        <v>90000</v>
      </c>
      <c r="J14" s="129"/>
    </row>
    <row r="15" spans="1:10" s="465" customFormat="1">
      <c r="A15" s="493" t="s">
        <v>756</v>
      </c>
      <c r="B15" s="490"/>
      <c r="C15" s="482">
        <v>1005</v>
      </c>
      <c r="D15" s="482"/>
      <c r="E15" s="482">
        <v>909</v>
      </c>
      <c r="F15" s="482"/>
      <c r="G15" s="482">
        <v>910</v>
      </c>
      <c r="H15" s="482"/>
      <c r="I15" s="482">
        <v>910</v>
      </c>
      <c r="J15" s="129"/>
    </row>
    <row r="16" spans="1:10" s="465" customFormat="1">
      <c r="A16" s="493" t="s">
        <v>755</v>
      </c>
      <c r="B16" s="490"/>
      <c r="C16" s="482">
        <v>1035</v>
      </c>
      <c r="D16" s="482"/>
      <c r="E16" s="482">
        <v>939</v>
      </c>
      <c r="F16" s="482"/>
      <c r="G16" s="482">
        <v>940</v>
      </c>
      <c r="H16" s="482"/>
      <c r="I16" s="482">
        <v>940</v>
      </c>
      <c r="J16" s="129"/>
    </row>
    <row r="17" spans="1:10" s="465" customFormat="1">
      <c r="A17" s="491" t="s">
        <v>754</v>
      </c>
      <c r="B17" s="490"/>
      <c r="C17" s="482">
        <v>8</v>
      </c>
      <c r="D17" s="482"/>
      <c r="E17" s="482">
        <v>8</v>
      </c>
      <c r="F17" s="482"/>
      <c r="G17" s="482">
        <v>7</v>
      </c>
      <c r="H17" s="482"/>
      <c r="I17" s="482">
        <v>6</v>
      </c>
      <c r="J17" s="129"/>
    </row>
    <row r="18" spans="1:10" s="465" customFormat="1">
      <c r="A18" s="491" t="s">
        <v>753</v>
      </c>
      <c r="B18" s="490"/>
      <c r="C18" s="482">
        <v>2529</v>
      </c>
      <c r="D18" s="482"/>
      <c r="E18" s="482">
        <v>2185</v>
      </c>
      <c r="F18" s="482"/>
      <c r="G18" s="482">
        <v>2048</v>
      </c>
      <c r="H18" s="482"/>
      <c r="I18" s="482">
        <v>1845</v>
      </c>
      <c r="J18" s="129"/>
    </row>
    <row r="19" spans="1:10" s="465" customFormat="1">
      <c r="A19" s="491" t="s">
        <v>752</v>
      </c>
      <c r="B19" s="490"/>
      <c r="C19" s="482">
        <v>54</v>
      </c>
      <c r="D19" s="482"/>
      <c r="E19" s="482">
        <v>31</v>
      </c>
      <c r="F19" s="482"/>
      <c r="G19" s="482">
        <v>31</v>
      </c>
      <c r="H19" s="482"/>
      <c r="I19" s="482">
        <v>31</v>
      </c>
      <c r="J19" s="129"/>
    </row>
    <row r="20" spans="1:10" s="465" customFormat="1">
      <c r="A20" s="491" t="s">
        <v>751</v>
      </c>
      <c r="B20" s="490"/>
      <c r="C20" s="482">
        <v>906</v>
      </c>
      <c r="D20" s="482"/>
      <c r="E20" s="482">
        <v>834</v>
      </c>
      <c r="F20" s="482"/>
      <c r="G20" s="482">
        <v>834</v>
      </c>
      <c r="H20" s="482"/>
      <c r="I20" s="482">
        <v>834</v>
      </c>
      <c r="J20" s="129"/>
    </row>
    <row r="21" spans="1:10" s="465" customFormat="1">
      <c r="A21" s="491" t="s">
        <v>750</v>
      </c>
      <c r="B21" s="490"/>
      <c r="C21" s="482">
        <v>14809</v>
      </c>
      <c r="D21" s="482"/>
      <c r="E21" s="482">
        <v>18836</v>
      </c>
      <c r="F21" s="482"/>
      <c r="G21" s="482">
        <v>18836</v>
      </c>
      <c r="H21" s="482"/>
      <c r="I21" s="482">
        <v>18836</v>
      </c>
      <c r="J21" s="129"/>
    </row>
    <row r="22" spans="1:10" s="465" customFormat="1">
      <c r="A22" s="492" t="s">
        <v>749</v>
      </c>
      <c r="B22" s="490"/>
      <c r="C22" s="482">
        <v>1200</v>
      </c>
      <c r="D22" s="482"/>
      <c r="E22" s="482">
        <v>1228</v>
      </c>
      <c r="F22" s="482"/>
      <c r="G22" s="482">
        <v>1250</v>
      </c>
      <c r="H22" s="482"/>
      <c r="I22" s="482">
        <v>1250</v>
      </c>
      <c r="J22" s="129"/>
    </row>
    <row r="23" spans="1:10" s="465" customFormat="1">
      <c r="A23" s="492" t="s">
        <v>748</v>
      </c>
      <c r="B23" s="490"/>
      <c r="C23" s="482">
        <v>312</v>
      </c>
      <c r="D23" s="482"/>
      <c r="E23" s="482">
        <v>335</v>
      </c>
      <c r="F23" s="482"/>
      <c r="G23" s="482">
        <v>335</v>
      </c>
      <c r="H23" s="482"/>
      <c r="I23" s="482">
        <v>335</v>
      </c>
      <c r="J23" s="129"/>
    </row>
    <row r="24" spans="1:10" s="465" customFormat="1">
      <c r="A24" s="491" t="s">
        <v>747</v>
      </c>
      <c r="B24" s="490"/>
      <c r="C24" s="482">
        <v>672</v>
      </c>
      <c r="D24" s="482"/>
      <c r="E24" s="482">
        <v>665</v>
      </c>
      <c r="F24" s="482"/>
      <c r="G24" s="482">
        <v>665</v>
      </c>
      <c r="H24" s="482"/>
      <c r="I24" s="482">
        <v>665</v>
      </c>
      <c r="J24" s="129"/>
    </row>
    <row r="25" spans="1:10" s="465" customFormat="1">
      <c r="A25" s="491" t="s">
        <v>746</v>
      </c>
      <c r="B25" s="490"/>
      <c r="C25" s="482">
        <v>1419</v>
      </c>
      <c r="D25" s="482"/>
      <c r="E25" s="482">
        <v>1425</v>
      </c>
      <c r="F25" s="482"/>
      <c r="G25" s="482">
        <v>1440</v>
      </c>
      <c r="H25" s="482"/>
      <c r="I25" s="482">
        <v>1450</v>
      </c>
      <c r="J25" s="129"/>
    </row>
    <row r="26" spans="1:10" s="465" customFormat="1">
      <c r="A26" s="491" t="s">
        <v>745</v>
      </c>
      <c r="B26" s="490"/>
      <c r="C26" s="482">
        <v>18</v>
      </c>
      <c r="D26" s="482"/>
      <c r="E26" s="482">
        <v>26</v>
      </c>
      <c r="F26" s="482"/>
      <c r="G26" s="482">
        <v>26</v>
      </c>
      <c r="H26" s="482"/>
      <c r="I26" s="482">
        <v>26</v>
      </c>
      <c r="J26" s="129"/>
    </row>
    <row r="27" spans="1:10" s="465" customFormat="1">
      <c r="A27" s="491" t="s">
        <v>744</v>
      </c>
      <c r="B27" s="490"/>
      <c r="C27" s="482">
        <v>54</v>
      </c>
      <c r="D27" s="482"/>
      <c r="E27" s="482">
        <v>41</v>
      </c>
      <c r="F27" s="482"/>
      <c r="G27" s="482">
        <v>40</v>
      </c>
      <c r="H27" s="482"/>
      <c r="I27" s="482">
        <v>40</v>
      </c>
      <c r="J27" s="129"/>
    </row>
    <row r="28" spans="1:10" s="473" customFormat="1">
      <c r="A28" s="489" t="s">
        <v>743</v>
      </c>
      <c r="B28" s="488"/>
      <c r="C28" s="485"/>
      <c r="D28" s="487"/>
      <c r="E28" s="485"/>
      <c r="F28" s="486"/>
      <c r="G28" s="485"/>
      <c r="I28" s="485"/>
      <c r="J28" s="484"/>
    </row>
    <row r="29" spans="1:10" s="465" customFormat="1">
      <c r="A29" s="483" t="s">
        <v>742</v>
      </c>
      <c r="B29" s="476"/>
      <c r="C29" s="482">
        <v>263</v>
      </c>
      <c r="D29" s="482"/>
      <c r="E29" s="482">
        <v>244</v>
      </c>
      <c r="F29" s="474"/>
      <c r="G29" s="482">
        <v>245</v>
      </c>
      <c r="I29" s="482">
        <v>245</v>
      </c>
      <c r="J29" s="129"/>
    </row>
    <row r="30" spans="1:10" s="465" customFormat="1">
      <c r="A30" s="481" t="s">
        <v>741</v>
      </c>
      <c r="B30" s="476"/>
      <c r="C30" s="479"/>
      <c r="D30" s="480"/>
      <c r="E30" s="479"/>
      <c r="F30" s="474"/>
      <c r="G30" s="479"/>
      <c r="I30" s="479"/>
      <c r="J30" s="129"/>
    </row>
    <row r="31" spans="1:10" s="465" customFormat="1">
      <c r="A31" s="478" t="s">
        <v>740</v>
      </c>
      <c r="B31" s="476"/>
      <c r="C31" s="101">
        <v>4572064</v>
      </c>
      <c r="D31" s="101"/>
      <c r="E31" s="101">
        <v>4600000</v>
      </c>
      <c r="F31" s="474"/>
      <c r="G31" s="101">
        <v>4600000</v>
      </c>
      <c r="I31" s="101">
        <v>4600000</v>
      </c>
      <c r="J31" s="129"/>
    </row>
    <row r="32" spans="1:10" s="465" customFormat="1">
      <c r="A32" s="477" t="s">
        <v>739</v>
      </c>
      <c r="B32" s="476"/>
      <c r="C32" s="101">
        <v>72</v>
      </c>
      <c r="D32" s="101"/>
      <c r="E32" s="101">
        <v>72</v>
      </c>
      <c r="F32" s="474"/>
      <c r="G32" s="101">
        <v>72</v>
      </c>
      <c r="I32" s="101">
        <v>72</v>
      </c>
      <c r="J32" s="129"/>
    </row>
    <row r="33" spans="1:10" s="465" customFormat="1">
      <c r="A33" s="468" t="s">
        <v>738</v>
      </c>
      <c r="B33" s="467"/>
      <c r="C33" s="101">
        <v>250</v>
      </c>
      <c r="D33" s="101"/>
      <c r="E33" s="101">
        <v>200</v>
      </c>
      <c r="F33" s="474"/>
      <c r="G33" s="101">
        <v>200</v>
      </c>
      <c r="H33" s="129"/>
      <c r="I33" s="101">
        <v>200</v>
      </c>
      <c r="J33" s="129"/>
    </row>
    <row r="34" spans="1:10" s="465" customFormat="1">
      <c r="A34" s="468" t="s">
        <v>737</v>
      </c>
      <c r="B34" s="467"/>
      <c r="C34" s="101">
        <v>250</v>
      </c>
      <c r="D34" s="101"/>
      <c r="E34" s="101">
        <v>150</v>
      </c>
      <c r="F34" s="474"/>
      <c r="G34" s="101">
        <v>150</v>
      </c>
      <c r="H34" s="129"/>
      <c r="I34" s="101">
        <v>150</v>
      </c>
      <c r="J34" s="129"/>
    </row>
    <row r="35" spans="1:10" s="473" customFormat="1">
      <c r="A35" s="475" t="s">
        <v>736</v>
      </c>
      <c r="B35" s="467"/>
      <c r="C35" s="101"/>
      <c r="D35" s="101"/>
      <c r="E35" s="101"/>
      <c r="F35" s="474"/>
      <c r="G35" s="101"/>
      <c r="H35" s="129"/>
      <c r="I35" s="101"/>
      <c r="J35" s="129"/>
    </row>
    <row r="36" spans="1:10" s="465" customFormat="1">
      <c r="A36" s="472" t="s">
        <v>735</v>
      </c>
      <c r="B36" s="467"/>
      <c r="C36" s="469">
        <v>675000000</v>
      </c>
      <c r="D36" s="469"/>
      <c r="E36" s="469">
        <v>675000000</v>
      </c>
      <c r="F36" s="471"/>
      <c r="G36" s="469">
        <v>650000000</v>
      </c>
      <c r="H36" s="470"/>
      <c r="I36" s="469">
        <v>502000000</v>
      </c>
      <c r="J36" s="129"/>
    </row>
    <row r="37" spans="1:10" s="465" customFormat="1">
      <c r="A37" s="468" t="s">
        <v>734</v>
      </c>
      <c r="B37" s="467"/>
      <c r="C37" s="469">
        <v>30000000</v>
      </c>
      <c r="D37" s="469"/>
      <c r="E37" s="469"/>
      <c r="F37" s="471"/>
      <c r="G37" s="469"/>
      <c r="H37" s="470"/>
      <c r="I37" s="469"/>
      <c r="J37" s="129"/>
    </row>
    <row r="38" spans="1:10" s="465" customFormat="1">
      <c r="A38" s="468" t="s">
        <v>733</v>
      </c>
      <c r="B38" s="467"/>
      <c r="C38" s="469">
        <v>90000000</v>
      </c>
      <c r="D38" s="469"/>
      <c r="E38" s="469">
        <v>100000000</v>
      </c>
      <c r="F38" s="471"/>
      <c r="G38" s="469">
        <v>100000000</v>
      </c>
      <c r="H38" s="470"/>
      <c r="I38" s="469">
        <v>127300000</v>
      </c>
      <c r="J38" s="129"/>
    </row>
    <row r="39" spans="1:10" s="465" customFormat="1">
      <c r="A39" s="468" t="s">
        <v>732</v>
      </c>
      <c r="B39" s="467"/>
      <c r="C39" s="469">
        <v>125290000</v>
      </c>
      <c r="D39" s="469"/>
      <c r="E39" s="469">
        <v>0</v>
      </c>
      <c r="F39" s="471"/>
      <c r="G39" s="469"/>
      <c r="H39" s="470"/>
      <c r="I39" s="469"/>
      <c r="J39" s="129"/>
    </row>
    <row r="40" spans="1:10" s="465" customFormat="1">
      <c r="A40" s="468" t="s">
        <v>731</v>
      </c>
      <c r="B40" s="467"/>
      <c r="C40" s="469">
        <v>41310000</v>
      </c>
      <c r="D40" s="469"/>
      <c r="E40" s="469">
        <v>0</v>
      </c>
      <c r="F40" s="471"/>
      <c r="G40" s="469"/>
      <c r="H40" s="470"/>
      <c r="I40" s="469"/>
      <c r="J40" s="129"/>
    </row>
    <row r="41" spans="1:10" s="465" customFormat="1">
      <c r="A41" s="468" t="s">
        <v>730</v>
      </c>
      <c r="B41" s="467"/>
      <c r="C41" s="469"/>
      <c r="D41" s="469"/>
      <c r="E41" s="469">
        <v>166600000</v>
      </c>
      <c r="F41" s="471"/>
      <c r="G41" s="469">
        <v>166600000</v>
      </c>
      <c r="H41" s="470"/>
      <c r="I41" s="469">
        <v>166600000</v>
      </c>
      <c r="J41" s="129"/>
    </row>
    <row r="42" spans="1:10" s="465" customFormat="1">
      <c r="A42" s="468" t="s">
        <v>729</v>
      </c>
      <c r="B42" s="467"/>
      <c r="C42" s="469">
        <v>24173632</v>
      </c>
      <c r="D42" s="469"/>
      <c r="E42" s="469">
        <v>24654000</v>
      </c>
      <c r="F42" s="471"/>
      <c r="G42" s="469">
        <v>24654000</v>
      </c>
      <c r="H42" s="470"/>
      <c r="I42" s="469">
        <v>24654000</v>
      </c>
      <c r="J42" s="129"/>
    </row>
    <row r="43" spans="1:10" s="465" customFormat="1">
      <c r="A43" s="468" t="s">
        <v>728</v>
      </c>
      <c r="B43" s="467"/>
      <c r="C43" s="469">
        <v>985773632</v>
      </c>
      <c r="D43" s="469"/>
      <c r="E43" s="469">
        <v>996254000</v>
      </c>
      <c r="F43" s="469"/>
      <c r="G43" s="469">
        <v>941254000</v>
      </c>
      <c r="H43" s="469"/>
      <c r="I43" s="469">
        <v>820554000</v>
      </c>
      <c r="J43" s="101"/>
    </row>
    <row r="44" spans="1:10" s="465" customFormat="1">
      <c r="A44" s="468"/>
      <c r="B44" s="467"/>
      <c r="C44" s="466"/>
      <c r="D44" s="129"/>
      <c r="E44" s="129"/>
      <c r="F44" s="129"/>
      <c r="G44" s="129"/>
      <c r="H44" s="129"/>
      <c r="I44" s="129"/>
      <c r="J44" s="129"/>
    </row>
    <row r="45" spans="1:10" s="459" customFormat="1">
      <c r="A45" s="464" t="s">
        <v>1</v>
      </c>
      <c r="B45" s="463"/>
      <c r="C45" s="462"/>
      <c r="D45" s="460"/>
      <c r="E45" s="461"/>
      <c r="F45" s="460"/>
      <c r="G45" s="461"/>
      <c r="H45" s="460"/>
      <c r="I45" s="461"/>
      <c r="J45" s="460"/>
    </row>
    <row r="46" spans="1:10" ht="14.25" customHeight="1">
      <c r="A46" s="1776" t="s">
        <v>727</v>
      </c>
      <c r="B46" s="1756"/>
      <c r="C46" s="1757"/>
      <c r="D46" s="1756"/>
      <c r="E46" s="1757"/>
      <c r="F46" s="1756"/>
      <c r="G46" s="1757"/>
      <c r="H46" s="1756"/>
      <c r="I46" s="1757"/>
      <c r="J46" s="1756"/>
    </row>
    <row r="47" spans="1:10">
      <c r="A47" s="458"/>
      <c r="B47" s="67"/>
      <c r="C47" s="259"/>
      <c r="D47" s="67"/>
      <c r="E47" s="259"/>
      <c r="F47" s="67"/>
      <c r="G47" s="259"/>
      <c r="H47" s="67"/>
      <c r="I47" s="259"/>
      <c r="J47" s="67"/>
    </row>
    <row r="48" spans="1:10">
      <c r="A48" s="1775"/>
      <c r="B48" s="1756"/>
      <c r="C48" s="1757"/>
      <c r="D48" s="1756"/>
      <c r="E48" s="1757"/>
      <c r="F48" s="1756"/>
      <c r="G48" s="1757"/>
      <c r="H48" s="1756"/>
      <c r="I48" s="1757"/>
      <c r="J48" s="1756"/>
    </row>
    <row r="49" spans="1:10">
      <c r="A49" s="1775"/>
      <c r="B49" s="1756"/>
      <c r="C49" s="1757"/>
      <c r="D49" s="1756"/>
      <c r="E49" s="1757"/>
      <c r="F49" s="1756"/>
      <c r="G49" s="1757"/>
      <c r="H49" s="1756"/>
      <c r="I49" s="1757"/>
      <c r="J49" s="1756"/>
    </row>
    <row r="50" spans="1:10">
      <c r="A50" s="1775"/>
      <c r="B50" s="1756"/>
      <c r="C50" s="1757"/>
      <c r="D50" s="1756"/>
      <c r="E50" s="1757"/>
      <c r="F50" s="1756"/>
      <c r="G50" s="1757"/>
      <c r="H50" s="1756"/>
      <c r="I50" s="1757"/>
      <c r="J50" s="1756"/>
    </row>
    <row r="51" spans="1:10">
      <c r="A51" s="1775"/>
      <c r="B51" s="1756"/>
      <c r="C51" s="1757"/>
      <c r="D51" s="1756"/>
      <c r="E51" s="1757"/>
      <c r="F51" s="1756"/>
      <c r="G51" s="1757"/>
      <c r="H51" s="1756"/>
      <c r="I51" s="1757"/>
      <c r="J51" s="1756"/>
    </row>
    <row r="52" spans="1:10">
      <c r="A52" s="1775"/>
      <c r="B52" s="1756"/>
      <c r="C52" s="1757"/>
      <c r="D52" s="1756"/>
      <c r="E52" s="1757"/>
      <c r="F52" s="1756"/>
      <c r="G52" s="1757"/>
      <c r="H52" s="1756"/>
      <c r="I52" s="1757"/>
      <c r="J52" s="1756"/>
    </row>
    <row r="53" spans="1:10">
      <c r="A53" s="457"/>
      <c r="B53" s="9"/>
      <c r="C53" s="11"/>
      <c r="D53" s="9"/>
      <c r="E53" s="11"/>
      <c r="F53" s="9"/>
      <c r="G53" s="11"/>
      <c r="H53" s="9"/>
      <c r="I53" s="11"/>
      <c r="J53" s="9"/>
    </row>
    <row r="54" spans="1:10">
      <c r="A54" s="457"/>
      <c r="B54" s="9"/>
      <c r="C54" s="9"/>
      <c r="D54" s="9"/>
      <c r="E54" s="9"/>
      <c r="F54" s="9"/>
      <c r="G54" s="9"/>
      <c r="H54" s="9"/>
      <c r="I54" s="9"/>
      <c r="J54" s="9"/>
    </row>
    <row r="55" spans="1:10">
      <c r="A55" s="457"/>
      <c r="B55" s="9"/>
      <c r="C55" s="11"/>
      <c r="D55" s="9"/>
      <c r="E55" s="11"/>
      <c r="F55" s="9"/>
      <c r="G55" s="11"/>
      <c r="H55" s="9"/>
      <c r="I55" s="11"/>
      <c r="J55" s="9"/>
    </row>
    <row r="56" spans="1:10">
      <c r="A56" s="457"/>
      <c r="B56" s="9"/>
      <c r="C56" s="9"/>
      <c r="D56" s="9"/>
      <c r="E56" s="9"/>
      <c r="F56" s="9"/>
      <c r="G56" s="9"/>
      <c r="H56" s="9"/>
      <c r="I56" s="9"/>
      <c r="J56" s="9"/>
    </row>
    <row r="57" spans="1:10">
      <c r="A57" s="457"/>
      <c r="B57" s="9"/>
      <c r="C57" s="11"/>
      <c r="D57" s="9"/>
      <c r="E57" s="11"/>
      <c r="F57" s="9"/>
      <c r="G57" s="11"/>
      <c r="H57" s="9"/>
      <c r="I57" s="11"/>
      <c r="J57" s="9"/>
    </row>
    <row r="58" spans="1:10">
      <c r="A58" s="457"/>
      <c r="B58" s="9"/>
      <c r="C58" s="9"/>
      <c r="D58" s="9"/>
      <c r="E58" s="9"/>
      <c r="F58" s="9"/>
      <c r="G58" s="9"/>
      <c r="H58" s="9"/>
      <c r="I58" s="9"/>
      <c r="J58" s="9"/>
    </row>
    <row r="59" spans="1:10">
      <c r="A59" s="457"/>
      <c r="B59" s="9"/>
      <c r="C59" s="9"/>
      <c r="D59" s="9"/>
      <c r="E59" s="9"/>
      <c r="F59" s="9"/>
      <c r="G59" s="9"/>
      <c r="H59" s="9"/>
      <c r="I59" s="9"/>
      <c r="J59" s="9"/>
    </row>
    <row r="60" spans="1:10">
      <c r="A60" s="457"/>
      <c r="B60" s="9"/>
      <c r="C60" s="9"/>
      <c r="D60" s="9"/>
      <c r="E60" s="9"/>
      <c r="F60" s="9"/>
      <c r="G60" s="9"/>
      <c r="H60" s="9"/>
      <c r="I60" s="9"/>
      <c r="J60" s="9"/>
    </row>
    <row r="61" spans="1:10">
      <c r="B61" s="455"/>
      <c r="C61" s="455"/>
      <c r="D61" s="455"/>
      <c r="E61" s="456"/>
      <c r="F61" s="456"/>
    </row>
    <row r="62" spans="1:10">
      <c r="B62" s="455"/>
      <c r="C62" s="455"/>
      <c r="D62" s="455"/>
      <c r="E62" s="456"/>
      <c r="F62" s="456"/>
    </row>
    <row r="63" spans="1:10">
      <c r="B63" s="455"/>
      <c r="C63" s="455"/>
      <c r="D63" s="455"/>
      <c r="E63" s="456"/>
      <c r="F63" s="456"/>
    </row>
    <row r="64" spans="1:10">
      <c r="B64" s="455"/>
      <c r="C64" s="455"/>
      <c r="D64" s="455"/>
      <c r="E64" s="456"/>
      <c r="F64" s="456"/>
    </row>
    <row r="65" spans="2:6">
      <c r="B65" s="455"/>
      <c r="C65" s="455"/>
      <c r="D65" s="455"/>
      <c r="E65" s="456"/>
      <c r="F65" s="456"/>
    </row>
    <row r="66" spans="2:6">
      <c r="B66" s="455"/>
      <c r="C66" s="455"/>
      <c r="D66" s="455"/>
      <c r="E66" s="456"/>
      <c r="F66" s="456"/>
    </row>
    <row r="67" spans="2:6">
      <c r="B67" s="455"/>
      <c r="C67" s="455"/>
      <c r="D67" s="455"/>
      <c r="E67" s="456"/>
      <c r="F67" s="456"/>
    </row>
    <row r="68" spans="2:6">
      <c r="B68" s="455"/>
      <c r="C68" s="455"/>
      <c r="D68" s="455"/>
      <c r="E68" s="456"/>
      <c r="F68" s="456"/>
    </row>
    <row r="69" spans="2:6">
      <c r="B69" s="455"/>
      <c r="C69" s="455"/>
      <c r="D69" s="455"/>
      <c r="E69" s="456"/>
      <c r="F69" s="456"/>
    </row>
    <row r="70" spans="2:6">
      <c r="B70" s="455"/>
      <c r="C70" s="455"/>
      <c r="D70" s="455"/>
      <c r="E70" s="456"/>
      <c r="F70" s="456"/>
    </row>
    <row r="71" spans="2:6">
      <c r="B71" s="455"/>
      <c r="C71" s="455"/>
      <c r="D71" s="455"/>
      <c r="E71" s="456"/>
      <c r="F71" s="456"/>
    </row>
    <row r="72" spans="2:6">
      <c r="B72" s="455"/>
      <c r="C72" s="455"/>
      <c r="D72" s="455"/>
      <c r="E72" s="456"/>
      <c r="F72" s="456"/>
    </row>
    <row r="73" spans="2:6">
      <c r="B73" s="455"/>
      <c r="C73" s="455"/>
      <c r="D73" s="455"/>
      <c r="E73" s="456"/>
      <c r="F73" s="456"/>
    </row>
    <row r="74" spans="2:6">
      <c r="B74" s="455"/>
      <c r="C74" s="455"/>
      <c r="D74" s="455"/>
      <c r="E74" s="456"/>
      <c r="F74" s="456"/>
    </row>
    <row r="75" spans="2:6">
      <c r="B75" s="455"/>
      <c r="C75" s="455"/>
      <c r="D75" s="455"/>
      <c r="E75" s="456"/>
      <c r="F75" s="456"/>
    </row>
    <row r="76" spans="2:6">
      <c r="B76" s="455"/>
      <c r="C76" s="455"/>
      <c r="D76" s="455"/>
      <c r="E76" s="456"/>
      <c r="F76" s="456"/>
    </row>
    <row r="77" spans="2:6">
      <c r="B77" s="455"/>
      <c r="C77" s="455"/>
      <c r="D77" s="455"/>
      <c r="E77" s="456"/>
      <c r="F77" s="456"/>
    </row>
    <row r="78" spans="2:6">
      <c r="B78" s="455"/>
      <c r="C78" s="455"/>
      <c r="D78" s="455"/>
      <c r="E78" s="456"/>
      <c r="F78" s="456"/>
    </row>
    <row r="79" spans="2:6">
      <c r="B79" s="455"/>
      <c r="C79" s="455"/>
      <c r="D79" s="455"/>
      <c r="E79" s="456"/>
      <c r="F79" s="456"/>
    </row>
    <row r="80" spans="2:6">
      <c r="B80" s="455"/>
      <c r="C80" s="455"/>
      <c r="D80" s="455"/>
      <c r="E80" s="456"/>
      <c r="F80" s="456"/>
    </row>
    <row r="81" spans="2:6">
      <c r="B81" s="455"/>
      <c r="C81" s="455"/>
      <c r="D81" s="455"/>
      <c r="E81" s="456"/>
      <c r="F81" s="456"/>
    </row>
    <row r="82" spans="2:6">
      <c r="B82" s="455"/>
      <c r="C82" s="455"/>
      <c r="D82" s="455"/>
      <c r="E82" s="456"/>
      <c r="F82" s="456"/>
    </row>
    <row r="83" spans="2:6">
      <c r="B83" s="455"/>
      <c r="C83" s="455"/>
      <c r="D83" s="455"/>
      <c r="E83" s="456"/>
      <c r="F83" s="456"/>
    </row>
    <row r="84" spans="2:6">
      <c r="B84" s="455"/>
      <c r="C84" s="455"/>
      <c r="D84" s="455"/>
      <c r="E84" s="456"/>
      <c r="F84" s="456"/>
    </row>
    <row r="85" spans="2:6">
      <c r="B85" s="455"/>
      <c r="C85" s="455"/>
      <c r="D85" s="455"/>
      <c r="E85" s="456"/>
      <c r="F85" s="456"/>
    </row>
    <row r="86" spans="2:6">
      <c r="B86" s="455"/>
      <c r="C86" s="455"/>
      <c r="D86" s="455"/>
      <c r="E86" s="456"/>
      <c r="F86" s="456"/>
    </row>
    <row r="87" spans="2:6">
      <c r="B87" s="455"/>
      <c r="C87" s="455"/>
      <c r="D87" s="455"/>
      <c r="E87" s="456"/>
      <c r="F87" s="456"/>
    </row>
    <row r="88" spans="2:6">
      <c r="B88" s="455"/>
      <c r="C88" s="455"/>
      <c r="D88" s="455"/>
      <c r="E88" s="456"/>
      <c r="F88" s="456"/>
    </row>
    <row r="89" spans="2:6">
      <c r="B89" s="455"/>
      <c r="C89" s="455"/>
      <c r="D89" s="455"/>
      <c r="E89" s="456"/>
      <c r="F89" s="456"/>
    </row>
    <row r="90" spans="2:6">
      <c r="B90" s="455"/>
    </row>
    <row r="91" spans="2:6">
      <c r="B91" s="455"/>
    </row>
    <row r="92" spans="2:6">
      <c r="B92" s="455"/>
    </row>
    <row r="93" spans="2:6">
      <c r="B93" s="455"/>
    </row>
    <row r="94" spans="2:6">
      <c r="B94" s="455"/>
    </row>
    <row r="95" spans="2:6">
      <c r="B95" s="455"/>
    </row>
    <row r="96" spans="2:6">
      <c r="B96" s="455"/>
    </row>
    <row r="97" spans="2:2">
      <c r="B97" s="455"/>
    </row>
    <row r="98" spans="2:2">
      <c r="B98" s="455"/>
    </row>
    <row r="99" spans="2:2">
      <c r="B99" s="455"/>
    </row>
    <row r="100" spans="2:2">
      <c r="B100" s="455"/>
    </row>
    <row r="101" spans="2:2">
      <c r="B101" s="455"/>
    </row>
    <row r="102" spans="2:2">
      <c r="B102" s="455"/>
    </row>
    <row r="103" spans="2:2">
      <c r="B103" s="455"/>
    </row>
    <row r="104" spans="2:2">
      <c r="B104" s="455"/>
    </row>
    <row r="105" spans="2:2">
      <c r="B105" s="455"/>
    </row>
    <row r="106" spans="2:2">
      <c r="B106" s="455"/>
    </row>
  </sheetData>
  <mergeCells count="6">
    <mergeCell ref="A51:J51"/>
    <mergeCell ref="A52:J52"/>
    <mergeCell ref="A46:J46"/>
    <mergeCell ref="A48:J48"/>
    <mergeCell ref="A49:J49"/>
    <mergeCell ref="A50:J50"/>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100" pageOrder="overThenDown"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O9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48" sqref="A48"/>
    </sheetView>
  </sheetViews>
  <sheetFormatPr defaultRowHeight="12.75"/>
  <cols>
    <col min="1" max="1" width="45.5703125" style="6" customWidth="1"/>
    <col min="2" max="2" width="7.42578125" style="5" customWidth="1"/>
    <col min="3" max="3" width="13.5703125" style="4" customWidth="1"/>
    <col min="4" max="4" width="3" style="4" customWidth="1"/>
    <col min="5" max="5" width="13.5703125" style="170" customWidth="1"/>
    <col min="6" max="6" width="2.85546875" style="2" customWidth="1"/>
    <col min="7" max="7" width="14.5703125" style="3" customWidth="1"/>
    <col min="8" max="8" width="3.140625" style="2" bestFit="1" customWidth="1"/>
    <col min="9" max="9" width="13.5703125" style="3" customWidth="1"/>
    <col min="10" max="10" width="3.140625" style="2" bestFit="1" customWidth="1"/>
    <col min="11" max="11" width="12.7109375" style="1" customWidth="1"/>
    <col min="12" max="12" width="9.140625" style="1"/>
    <col min="13" max="13" width="11.42578125" style="1" customWidth="1"/>
    <col min="14" max="14" width="9.140625" style="1"/>
    <col min="15" max="15" width="10.7109375" style="1" customWidth="1"/>
    <col min="16" max="16384" width="9.140625" style="1"/>
  </cols>
  <sheetData>
    <row r="1" spans="1:10" s="53" customFormat="1" ht="15.75">
      <c r="A1" s="57" t="s">
        <v>53</v>
      </c>
      <c r="B1" s="66">
        <v>2016</v>
      </c>
      <c r="C1" s="65"/>
      <c r="E1" s="546"/>
      <c r="G1" s="64"/>
      <c r="H1" s="58"/>
      <c r="I1" s="64"/>
      <c r="J1" s="58"/>
    </row>
    <row r="2" spans="1:10" s="53" customFormat="1" ht="15.75">
      <c r="A2" s="57" t="s">
        <v>52</v>
      </c>
      <c r="B2" s="63" t="s">
        <v>51</v>
      </c>
      <c r="C2" s="63" t="s">
        <v>50</v>
      </c>
      <c r="D2" s="58"/>
      <c r="E2" s="545"/>
      <c r="F2" s="60"/>
      <c r="G2" s="62"/>
      <c r="H2" s="58"/>
      <c r="I2" s="62"/>
      <c r="J2" s="58"/>
    </row>
    <row r="3" spans="1:10" s="53" customFormat="1" ht="15.75">
      <c r="A3" s="57" t="s">
        <v>49</v>
      </c>
      <c r="B3" s="61" t="s">
        <v>781</v>
      </c>
      <c r="C3" s="61" t="s">
        <v>780</v>
      </c>
      <c r="D3" s="58"/>
      <c r="E3" s="544"/>
      <c r="F3" s="60"/>
      <c r="G3" s="59"/>
      <c r="H3" s="58"/>
      <c r="I3" s="59"/>
      <c r="J3" s="58"/>
    </row>
    <row r="4" spans="1:10" s="53" customFormat="1" ht="15.75">
      <c r="A4" s="57" t="s">
        <v>46</v>
      </c>
      <c r="B4" s="61" t="s">
        <v>779</v>
      </c>
      <c r="C4" s="61" t="s">
        <v>778</v>
      </c>
      <c r="D4" s="58"/>
      <c r="E4" s="544"/>
      <c r="F4" s="60"/>
      <c r="G4" s="59"/>
      <c r="H4" s="58"/>
      <c r="I4" s="59"/>
      <c r="J4" s="58"/>
    </row>
    <row r="5" spans="1:10" s="53" customFormat="1" ht="15.75">
      <c r="A5" s="57" t="s">
        <v>43</v>
      </c>
      <c r="B5" s="56" t="s">
        <v>42</v>
      </c>
      <c r="C5" s="56" t="s">
        <v>42</v>
      </c>
      <c r="D5" s="55"/>
      <c r="E5" s="543"/>
      <c r="G5" s="54"/>
      <c r="I5" s="54"/>
    </row>
    <row r="6" spans="1:10" s="41" customFormat="1">
      <c r="A6" s="52"/>
      <c r="B6" s="51"/>
      <c r="C6" s="50"/>
      <c r="D6" s="49"/>
      <c r="E6" s="542"/>
      <c r="F6" s="49"/>
      <c r="G6" s="50"/>
      <c r="H6" s="49"/>
      <c r="I6" s="50" t="s">
        <v>41</v>
      </c>
      <c r="J6" s="49"/>
    </row>
    <row r="7" spans="1:10">
      <c r="C7" s="48" t="s">
        <v>40</v>
      </c>
      <c r="D7" s="47" t="s">
        <v>37</v>
      </c>
      <c r="E7" s="541" t="s">
        <v>40</v>
      </c>
      <c r="F7" s="47" t="s">
        <v>37</v>
      </c>
      <c r="G7" s="48" t="s">
        <v>39</v>
      </c>
      <c r="H7" s="47" t="s">
        <v>37</v>
      </c>
      <c r="I7" s="48" t="s">
        <v>38</v>
      </c>
      <c r="J7" s="47" t="s">
        <v>37</v>
      </c>
    </row>
    <row r="8" spans="1:10" s="41" customFormat="1" ht="14.25">
      <c r="A8" s="46"/>
      <c r="B8" s="45"/>
      <c r="C8" s="44" t="str">
        <f>"FY " &amp; FiscalYear - 3</f>
        <v>FY 2013</v>
      </c>
      <c r="D8" s="42" t="s">
        <v>36</v>
      </c>
      <c r="E8" s="540" t="str">
        <f>"FY " &amp; FiscalYear - 2</f>
        <v>FY 2014</v>
      </c>
      <c r="F8" s="42" t="s">
        <v>36</v>
      </c>
      <c r="G8" s="43" t="str">
        <f>"FY " &amp; FiscalYear - 1</f>
        <v>FY 2015</v>
      </c>
      <c r="H8" s="42" t="s">
        <v>36</v>
      </c>
      <c r="I8" s="43" t="str">
        <f>"FY " &amp; FiscalYear</f>
        <v>FY 2016</v>
      </c>
      <c r="J8" s="42" t="s">
        <v>36</v>
      </c>
    </row>
    <row r="9" spans="1:10" s="29" customFormat="1">
      <c r="A9" s="33" t="s">
        <v>305</v>
      </c>
      <c r="B9" s="32"/>
      <c r="C9" s="539"/>
      <c r="D9" s="539"/>
      <c r="E9" s="539"/>
      <c r="F9" s="539"/>
      <c r="G9" s="539"/>
      <c r="H9" s="539"/>
      <c r="I9" s="539"/>
    </row>
    <row r="10" spans="1:10" s="29" customFormat="1">
      <c r="A10" s="33" t="s">
        <v>777</v>
      </c>
      <c r="B10" s="32"/>
      <c r="C10" s="539"/>
      <c r="D10" s="539"/>
      <c r="E10" s="539"/>
      <c r="F10" s="539"/>
      <c r="G10" s="539"/>
      <c r="H10" s="539"/>
      <c r="I10" s="539"/>
    </row>
    <row r="11" spans="1:10" s="41" customFormat="1">
      <c r="A11" s="534" t="s">
        <v>776</v>
      </c>
      <c r="B11" s="45"/>
      <c r="C11" s="533"/>
      <c r="D11" s="533"/>
      <c r="E11" s="533"/>
      <c r="F11" s="533"/>
      <c r="G11" s="533"/>
      <c r="H11" s="533"/>
      <c r="I11" s="533"/>
    </row>
    <row r="12" spans="1:10" s="20" customFormat="1">
      <c r="A12" s="24" t="s">
        <v>170</v>
      </c>
      <c r="B12" s="23"/>
      <c r="C12" s="538">
        <v>528</v>
      </c>
      <c r="D12" s="200"/>
      <c r="E12" s="538">
        <v>543</v>
      </c>
      <c r="F12" s="200"/>
      <c r="G12" s="538">
        <v>540</v>
      </c>
      <c r="H12" s="69"/>
      <c r="I12" s="538">
        <v>534</v>
      </c>
    </row>
    <row r="13" spans="1:10" s="20" customFormat="1">
      <c r="A13" s="24" t="s">
        <v>768</v>
      </c>
      <c r="B13" s="23"/>
      <c r="C13" s="537">
        <v>525</v>
      </c>
      <c r="D13" s="200"/>
      <c r="E13" s="537">
        <v>583</v>
      </c>
      <c r="F13" s="200"/>
      <c r="G13" s="537">
        <v>638</v>
      </c>
      <c r="H13" s="69"/>
      <c r="I13" s="537">
        <v>708</v>
      </c>
    </row>
    <row r="14" spans="1:10" s="20" customFormat="1">
      <c r="A14" s="70" t="s">
        <v>772</v>
      </c>
      <c r="B14" s="23"/>
      <c r="C14" s="537">
        <v>266</v>
      </c>
      <c r="D14" s="200"/>
      <c r="E14" s="537">
        <v>330</v>
      </c>
      <c r="F14" s="200"/>
      <c r="G14" s="537">
        <v>361</v>
      </c>
      <c r="H14" s="69"/>
      <c r="I14" s="537">
        <v>401</v>
      </c>
    </row>
    <row r="15" spans="1:10" s="20" customFormat="1">
      <c r="A15" s="70" t="s">
        <v>766</v>
      </c>
      <c r="B15" s="23"/>
      <c r="C15" s="537">
        <v>259</v>
      </c>
      <c r="D15" s="200"/>
      <c r="E15" s="537">
        <v>253</v>
      </c>
      <c r="F15" s="200"/>
      <c r="G15" s="537">
        <v>277</v>
      </c>
      <c r="H15" s="69"/>
      <c r="I15" s="537">
        <v>307.25</v>
      </c>
    </row>
    <row r="16" spans="1:10" s="20" customFormat="1">
      <c r="A16" s="24" t="s">
        <v>765</v>
      </c>
      <c r="B16" s="23"/>
      <c r="C16" s="537">
        <v>514</v>
      </c>
      <c r="D16" s="200"/>
      <c r="E16" s="537">
        <v>574</v>
      </c>
      <c r="F16" s="200"/>
      <c r="G16" s="537">
        <v>626</v>
      </c>
      <c r="H16" s="69"/>
      <c r="I16" s="537">
        <v>692</v>
      </c>
    </row>
    <row r="17" spans="1:15" s="20" customFormat="1">
      <c r="A17" s="24" t="s">
        <v>764</v>
      </c>
      <c r="B17" s="23"/>
      <c r="C17" s="536" t="s">
        <v>763</v>
      </c>
      <c r="D17" s="200"/>
      <c r="E17" s="536" t="s">
        <v>763</v>
      </c>
      <c r="F17" s="200"/>
      <c r="G17" s="536" t="s">
        <v>763</v>
      </c>
      <c r="H17" s="69"/>
      <c r="I17" s="536" t="s">
        <v>763</v>
      </c>
    </row>
    <row r="18" spans="1:15" s="20" customFormat="1">
      <c r="A18" s="24" t="s">
        <v>314</v>
      </c>
      <c r="B18" s="23"/>
      <c r="C18" s="525">
        <v>199225</v>
      </c>
      <c r="D18" s="200"/>
      <c r="E18" s="525">
        <v>195242</v>
      </c>
      <c r="F18" s="200"/>
      <c r="G18" s="525">
        <v>196833</v>
      </c>
      <c r="H18" s="69"/>
      <c r="I18" s="525">
        <v>199045</v>
      </c>
      <c r="K18" s="197"/>
      <c r="L18" s="197"/>
      <c r="M18" s="197"/>
      <c r="N18" s="197"/>
      <c r="O18" s="197"/>
    </row>
    <row r="19" spans="1:15" s="20" customFormat="1">
      <c r="A19" s="24" t="s">
        <v>313</v>
      </c>
      <c r="B19" s="23"/>
      <c r="C19" s="535">
        <f>C18/365</f>
        <v>545.82191780821915</v>
      </c>
      <c r="D19" s="535"/>
      <c r="E19" s="535">
        <v>534.91</v>
      </c>
      <c r="F19" s="200"/>
      <c r="G19" s="535">
        <f>G18/365</f>
        <v>539.26849315068489</v>
      </c>
      <c r="H19" s="69"/>
      <c r="I19" s="535">
        <f>I18/365</f>
        <v>545.32876712328766</v>
      </c>
      <c r="M19" s="197"/>
      <c r="O19" s="197"/>
    </row>
    <row r="20" spans="1:15" s="41" customFormat="1">
      <c r="A20" s="534" t="s">
        <v>775</v>
      </c>
      <c r="B20" s="45"/>
      <c r="C20" s="533"/>
      <c r="D20" s="533"/>
      <c r="E20" s="533"/>
      <c r="F20" s="200"/>
      <c r="G20" s="533"/>
      <c r="H20" s="267"/>
      <c r="I20" s="533"/>
    </row>
    <row r="21" spans="1:15" s="20" customFormat="1">
      <c r="A21" s="24" t="s">
        <v>170</v>
      </c>
      <c r="B21" s="23"/>
      <c r="C21" s="529">
        <v>443</v>
      </c>
      <c r="D21" s="200"/>
      <c r="E21" s="529">
        <v>426</v>
      </c>
      <c r="F21" s="200"/>
      <c r="G21" s="529">
        <v>424</v>
      </c>
      <c r="H21" s="69"/>
      <c r="I21" s="529">
        <v>413</v>
      </c>
    </row>
    <row r="22" spans="1:15" s="20" customFormat="1">
      <c r="A22" s="24" t="s">
        <v>768</v>
      </c>
      <c r="B22" s="23"/>
      <c r="C22" s="528">
        <v>685</v>
      </c>
      <c r="D22" s="200"/>
      <c r="E22" s="528">
        <v>696</v>
      </c>
      <c r="F22" s="200"/>
      <c r="G22" s="528">
        <v>756</v>
      </c>
      <c r="H22" s="69"/>
      <c r="I22" s="528">
        <v>778</v>
      </c>
    </row>
    <row r="23" spans="1:15" s="20" customFormat="1">
      <c r="A23" s="70" t="s">
        <v>767</v>
      </c>
      <c r="B23" s="23"/>
      <c r="C23" s="528">
        <v>416</v>
      </c>
      <c r="D23" s="200"/>
      <c r="E23" s="528">
        <v>418</v>
      </c>
      <c r="F23" s="200"/>
      <c r="G23" s="528">
        <v>454</v>
      </c>
      <c r="H23" s="69"/>
      <c r="I23" s="528">
        <v>467.25</v>
      </c>
    </row>
    <row r="24" spans="1:15" s="20" customFormat="1">
      <c r="A24" s="70" t="s">
        <v>766</v>
      </c>
      <c r="B24" s="23"/>
      <c r="C24" s="528">
        <v>269</v>
      </c>
      <c r="D24" s="200"/>
      <c r="E24" s="528">
        <v>278</v>
      </c>
      <c r="F24" s="200"/>
      <c r="G24" s="528">
        <v>302</v>
      </c>
      <c r="H24" s="69"/>
      <c r="I24" s="528">
        <v>310.75</v>
      </c>
    </row>
    <row r="25" spans="1:15" s="20" customFormat="1">
      <c r="A25" s="24" t="s">
        <v>765</v>
      </c>
      <c r="B25" s="23"/>
      <c r="C25" s="528">
        <v>678</v>
      </c>
      <c r="D25" s="200"/>
      <c r="E25" s="528">
        <v>687</v>
      </c>
      <c r="F25" s="532"/>
      <c r="G25" s="528">
        <v>774</v>
      </c>
      <c r="H25" s="69"/>
      <c r="I25" s="528">
        <v>805</v>
      </c>
    </row>
    <row r="26" spans="1:15" s="20" customFormat="1">
      <c r="A26" s="24" t="s">
        <v>774</v>
      </c>
      <c r="B26" s="23"/>
      <c r="C26" s="526" t="s">
        <v>763</v>
      </c>
      <c r="D26" s="200"/>
      <c r="E26" s="526" t="s">
        <v>763</v>
      </c>
      <c r="F26" s="200"/>
      <c r="G26" s="526" t="s">
        <v>763</v>
      </c>
      <c r="H26" s="69"/>
      <c r="I26" s="526" t="s">
        <v>763</v>
      </c>
    </row>
    <row r="27" spans="1:15" s="20" customFormat="1">
      <c r="A27" s="24" t="s">
        <v>314</v>
      </c>
      <c r="B27" s="23"/>
      <c r="C27" s="525">
        <v>187643</v>
      </c>
      <c r="D27" s="200"/>
      <c r="E27" s="525">
        <v>198750</v>
      </c>
      <c r="F27" s="200"/>
      <c r="G27" s="525">
        <v>201651</v>
      </c>
      <c r="H27" s="69"/>
      <c r="I27" s="525">
        <v>207022</v>
      </c>
      <c r="M27" s="197"/>
      <c r="O27" s="197"/>
    </row>
    <row r="28" spans="1:15" s="20" customFormat="1">
      <c r="A28" s="24" t="s">
        <v>313</v>
      </c>
      <c r="B28" s="23"/>
      <c r="C28" s="531">
        <f>C27/365</f>
        <v>514.09041095890416</v>
      </c>
      <c r="D28" s="200"/>
      <c r="E28" s="531">
        <f>E27/365</f>
        <v>544.52054794520552</v>
      </c>
      <c r="F28" s="200"/>
      <c r="G28" s="531">
        <f>G27/365</f>
        <v>552.46849315068494</v>
      </c>
      <c r="H28" s="69"/>
      <c r="I28" s="531">
        <f>I27/365</f>
        <v>567.18356164383556</v>
      </c>
      <c r="K28" s="197"/>
      <c r="L28" s="197"/>
      <c r="M28" s="197"/>
      <c r="N28" s="197"/>
      <c r="O28" s="197"/>
    </row>
    <row r="29" spans="1:15" s="20" customFormat="1">
      <c r="A29" s="530" t="s">
        <v>773</v>
      </c>
      <c r="B29" s="23"/>
      <c r="C29" s="200"/>
      <c r="D29" s="200"/>
      <c r="E29" s="200"/>
      <c r="F29" s="200"/>
      <c r="G29" s="200"/>
      <c r="H29" s="69"/>
      <c r="I29" s="200"/>
    </row>
    <row r="30" spans="1:15" s="20" customFormat="1">
      <c r="A30" s="24" t="s">
        <v>170</v>
      </c>
      <c r="B30" s="23"/>
      <c r="C30" s="529">
        <v>199</v>
      </c>
      <c r="D30" s="200"/>
      <c r="E30" s="529">
        <v>197</v>
      </c>
      <c r="F30" s="200"/>
      <c r="G30" s="529">
        <v>198</v>
      </c>
      <c r="H30" s="69"/>
      <c r="I30" s="529">
        <v>197</v>
      </c>
    </row>
    <row r="31" spans="1:15" s="20" customFormat="1">
      <c r="A31" s="24" t="s">
        <v>768</v>
      </c>
      <c r="B31" s="23"/>
      <c r="C31" s="528">
        <v>248</v>
      </c>
      <c r="D31" s="200"/>
      <c r="E31" s="528">
        <v>218</v>
      </c>
      <c r="F31" s="200"/>
      <c r="G31" s="528">
        <v>203</v>
      </c>
      <c r="H31" s="69"/>
      <c r="I31" s="528">
        <v>170</v>
      </c>
    </row>
    <row r="32" spans="1:15" s="20" customFormat="1">
      <c r="A32" s="70" t="s">
        <v>772</v>
      </c>
      <c r="B32" s="23"/>
      <c r="C32" s="528">
        <v>119</v>
      </c>
      <c r="D32" s="200"/>
      <c r="E32" s="528">
        <v>83</v>
      </c>
      <c r="F32" s="200"/>
      <c r="G32" s="528">
        <v>77</v>
      </c>
      <c r="H32" s="69"/>
      <c r="I32" s="528">
        <v>64.72</v>
      </c>
    </row>
    <row r="33" spans="1:10" s="20" customFormat="1">
      <c r="A33" s="70" t="s">
        <v>771</v>
      </c>
      <c r="B33" s="23"/>
      <c r="C33" s="528">
        <v>129</v>
      </c>
      <c r="D33" s="200"/>
      <c r="E33" s="528">
        <v>135</v>
      </c>
      <c r="F33" s="200"/>
      <c r="G33" s="528">
        <v>126</v>
      </c>
      <c r="H33" s="69"/>
      <c r="I33" s="528">
        <v>105.28</v>
      </c>
    </row>
    <row r="34" spans="1:10" s="20" customFormat="1">
      <c r="A34" s="24" t="s">
        <v>765</v>
      </c>
      <c r="B34" s="23"/>
      <c r="C34" s="528">
        <v>245</v>
      </c>
      <c r="D34" s="200"/>
      <c r="E34" s="528">
        <v>218</v>
      </c>
      <c r="F34" s="200"/>
      <c r="G34" s="528">
        <v>199</v>
      </c>
      <c r="H34" s="69"/>
      <c r="I34" s="528">
        <v>164</v>
      </c>
    </row>
    <row r="35" spans="1:10" s="20" customFormat="1">
      <c r="A35" s="24" t="s">
        <v>764</v>
      </c>
      <c r="B35" s="23"/>
      <c r="C35" s="526" t="s">
        <v>763</v>
      </c>
      <c r="D35" s="200"/>
      <c r="E35" s="526" t="s">
        <v>770</v>
      </c>
      <c r="F35" s="69"/>
      <c r="G35" s="526" t="s">
        <v>770</v>
      </c>
      <c r="H35" s="69"/>
      <c r="I35" s="526" t="s">
        <v>770</v>
      </c>
    </row>
    <row r="36" spans="1:10" s="20" customFormat="1">
      <c r="A36" s="24" t="s">
        <v>314</v>
      </c>
      <c r="B36" s="23"/>
      <c r="C36" s="525">
        <v>203040</v>
      </c>
      <c r="D36" s="200"/>
      <c r="E36" s="525">
        <v>210173</v>
      </c>
      <c r="F36" s="69"/>
      <c r="G36" s="525">
        <v>205636</v>
      </c>
      <c r="H36" s="69"/>
      <c r="I36" s="525">
        <v>206680</v>
      </c>
    </row>
    <row r="37" spans="1:10" s="20" customFormat="1">
      <c r="A37" s="24" t="s">
        <v>313</v>
      </c>
      <c r="B37" s="23"/>
      <c r="C37" s="214">
        <f>C36/365</f>
        <v>556.27397260273972</v>
      </c>
      <c r="D37" s="200"/>
      <c r="E37" s="214">
        <f>E36/365</f>
        <v>575.81643835616444</v>
      </c>
      <c r="F37" s="69"/>
      <c r="G37" s="214">
        <f>G36/365</f>
        <v>563.38630136986296</v>
      </c>
      <c r="H37" s="69"/>
      <c r="I37" s="214">
        <f>I36/365</f>
        <v>566.2465753424658</v>
      </c>
    </row>
    <row r="38" spans="1:10" s="20" customFormat="1">
      <c r="A38" s="530" t="s">
        <v>769</v>
      </c>
      <c r="B38" s="23"/>
      <c r="C38" s="200"/>
      <c r="D38" s="200"/>
      <c r="E38" s="200"/>
      <c r="F38" s="69"/>
      <c r="G38" s="200"/>
      <c r="H38" s="69"/>
      <c r="I38" s="200"/>
    </row>
    <row r="39" spans="1:10" s="20" customFormat="1">
      <c r="A39" s="24" t="s">
        <v>170</v>
      </c>
      <c r="B39" s="23"/>
      <c r="C39" s="529">
        <v>481</v>
      </c>
      <c r="D39" s="200"/>
      <c r="E39" s="529">
        <v>470</v>
      </c>
      <c r="F39" s="69"/>
      <c r="G39" s="529">
        <v>456</v>
      </c>
      <c r="H39" s="69"/>
      <c r="I39" s="529">
        <v>443</v>
      </c>
    </row>
    <row r="40" spans="1:10" s="20" customFormat="1">
      <c r="A40" s="24" t="s">
        <v>768</v>
      </c>
      <c r="B40" s="23"/>
      <c r="C40" s="528">
        <v>683</v>
      </c>
      <c r="D40" s="200"/>
      <c r="E40" s="528">
        <v>787</v>
      </c>
      <c r="F40" s="69"/>
      <c r="G40" s="528">
        <v>836</v>
      </c>
      <c r="H40" s="69"/>
      <c r="I40" s="528">
        <v>909</v>
      </c>
    </row>
    <row r="41" spans="1:10" s="20" customFormat="1">
      <c r="A41" s="70" t="s">
        <v>767</v>
      </c>
      <c r="B41" s="23"/>
      <c r="C41" s="527">
        <v>449</v>
      </c>
      <c r="D41" s="200"/>
      <c r="E41" s="527">
        <v>498</v>
      </c>
      <c r="F41" s="69"/>
      <c r="G41" s="527">
        <v>529</v>
      </c>
      <c r="H41" s="69"/>
      <c r="I41" s="527">
        <v>575.20000000000005</v>
      </c>
    </row>
    <row r="42" spans="1:10" s="20" customFormat="1">
      <c r="A42" s="70" t="s">
        <v>766</v>
      </c>
      <c r="B42" s="23"/>
      <c r="C42" s="527">
        <v>234</v>
      </c>
      <c r="D42" s="200"/>
      <c r="E42" s="527">
        <v>289</v>
      </c>
      <c r="F42" s="69"/>
      <c r="G42" s="527">
        <v>307</v>
      </c>
      <c r="H42" s="69"/>
      <c r="I42" s="527">
        <v>333.8</v>
      </c>
    </row>
    <row r="43" spans="1:10" s="20" customFormat="1">
      <c r="A43" s="24" t="s">
        <v>765</v>
      </c>
      <c r="B43" s="23"/>
      <c r="C43" s="527">
        <v>729</v>
      </c>
      <c r="D43" s="200"/>
      <c r="E43" s="527">
        <v>776</v>
      </c>
      <c r="F43" s="69"/>
      <c r="G43" s="527">
        <v>838</v>
      </c>
      <c r="H43" s="69"/>
      <c r="I43" s="527">
        <v>902</v>
      </c>
    </row>
    <row r="44" spans="1:10" s="20" customFormat="1">
      <c r="A44" s="24" t="s">
        <v>764</v>
      </c>
      <c r="B44" s="23"/>
      <c r="C44" s="526" t="s">
        <v>763</v>
      </c>
      <c r="D44" s="200"/>
      <c r="E44" s="526" t="s">
        <v>763</v>
      </c>
      <c r="F44" s="69"/>
      <c r="G44" s="526" t="s">
        <v>763</v>
      </c>
      <c r="H44" s="69"/>
      <c r="I44" s="526" t="s">
        <v>763</v>
      </c>
    </row>
    <row r="45" spans="1:10" s="20" customFormat="1">
      <c r="A45" s="24" t="s">
        <v>314</v>
      </c>
      <c r="B45" s="23"/>
      <c r="C45" s="525">
        <v>229175</v>
      </c>
      <c r="D45" s="200"/>
      <c r="E45" s="525">
        <v>228149</v>
      </c>
      <c r="F45" s="69"/>
      <c r="G45" s="525">
        <v>234607</v>
      </c>
      <c r="H45" s="69"/>
      <c r="I45" s="525">
        <v>241492</v>
      </c>
    </row>
    <row r="46" spans="1:10" s="20" customFormat="1">
      <c r="A46" s="24" t="s">
        <v>313</v>
      </c>
      <c r="B46" s="23"/>
      <c r="C46" s="214">
        <f>C45/365</f>
        <v>627.8767123287671</v>
      </c>
      <c r="D46" s="200"/>
      <c r="E46" s="214">
        <f>E45/365</f>
        <v>625.06575342465749</v>
      </c>
      <c r="F46" s="69"/>
      <c r="G46" s="214">
        <f>G45/365</f>
        <v>642.75890410958903</v>
      </c>
      <c r="H46" s="69"/>
      <c r="I46" s="214">
        <f>I45/365</f>
        <v>661.62191780821922</v>
      </c>
    </row>
    <row r="47" spans="1:10" s="20" customFormat="1">
      <c r="A47" s="27"/>
      <c r="B47" s="23"/>
      <c r="C47" s="403"/>
      <c r="D47" s="383"/>
      <c r="E47" s="403"/>
    </row>
    <row r="48" spans="1:10" s="14" customFormat="1">
      <c r="A48" s="19"/>
      <c r="B48" s="18"/>
      <c r="C48" s="17"/>
      <c r="D48" s="15"/>
      <c r="E48" s="524"/>
      <c r="F48" s="15"/>
      <c r="G48" s="16"/>
      <c r="H48" s="15"/>
      <c r="I48" s="16"/>
      <c r="J48" s="15"/>
    </row>
    <row r="49" spans="1:10">
      <c r="A49" s="10"/>
      <c r="B49" s="9"/>
      <c r="C49" s="11"/>
      <c r="D49" s="9"/>
      <c r="E49" s="523"/>
      <c r="F49" s="9"/>
      <c r="G49" s="11"/>
      <c r="H49" s="9"/>
      <c r="I49" s="11"/>
      <c r="J49" s="9"/>
    </row>
    <row r="50" spans="1:10">
      <c r="A50" s="10"/>
      <c r="B50" s="9"/>
      <c r="C50" s="12"/>
      <c r="D50" s="9"/>
      <c r="E50" s="522"/>
      <c r="F50" s="9"/>
      <c r="G50" s="12"/>
      <c r="H50" s="9"/>
      <c r="I50" s="12"/>
      <c r="J50" s="9"/>
    </row>
    <row r="51" spans="1:10">
      <c r="A51" s="10"/>
      <c r="B51" s="9"/>
      <c r="C51" s="12"/>
      <c r="D51" s="9"/>
      <c r="E51" s="522"/>
      <c r="F51" s="9"/>
      <c r="G51" s="12"/>
      <c r="H51" s="9"/>
      <c r="I51" s="12"/>
      <c r="J51" s="9"/>
    </row>
    <row r="52" spans="1:10">
      <c r="A52" s="10"/>
      <c r="B52" s="9"/>
      <c r="C52" s="12"/>
      <c r="D52" s="9"/>
      <c r="E52" s="522"/>
      <c r="F52" s="9"/>
      <c r="G52" s="12"/>
      <c r="H52" s="9"/>
      <c r="I52" s="12"/>
      <c r="J52" s="9"/>
    </row>
    <row r="53" spans="1:10">
      <c r="B53" s="6"/>
      <c r="C53" s="7"/>
      <c r="D53" s="6"/>
      <c r="E53" s="521"/>
      <c r="F53" s="7"/>
    </row>
    <row r="54" spans="1:10">
      <c r="B54" s="6"/>
      <c r="C54" s="7"/>
      <c r="D54" s="6"/>
      <c r="E54" s="521"/>
      <c r="F54" s="7"/>
    </row>
    <row r="55" spans="1:10">
      <c r="B55" s="6"/>
      <c r="C55" s="7"/>
      <c r="D55" s="6"/>
      <c r="E55" s="521"/>
      <c r="F55" s="7"/>
    </row>
    <row r="56" spans="1:10">
      <c r="B56" s="6"/>
      <c r="C56" s="7"/>
      <c r="D56" s="6"/>
      <c r="E56" s="521"/>
      <c r="F56" s="7"/>
    </row>
    <row r="57" spans="1:10">
      <c r="B57" s="6"/>
      <c r="C57" s="7"/>
      <c r="D57" s="6"/>
      <c r="E57" s="521"/>
      <c r="F57" s="7"/>
    </row>
    <row r="58" spans="1:10">
      <c r="B58" s="6"/>
      <c r="C58" s="7"/>
      <c r="D58" s="6"/>
      <c r="E58" s="521"/>
      <c r="F58" s="7"/>
    </row>
    <row r="59" spans="1:10">
      <c r="B59" s="6"/>
      <c r="C59" s="7"/>
      <c r="D59" s="6"/>
      <c r="E59" s="521"/>
      <c r="F59" s="7"/>
    </row>
    <row r="60" spans="1:10">
      <c r="B60" s="6"/>
      <c r="C60" s="7"/>
      <c r="D60" s="6"/>
      <c r="E60" s="521"/>
      <c r="F60" s="7"/>
    </row>
    <row r="61" spans="1:10">
      <c r="B61" s="6"/>
      <c r="C61" s="7"/>
      <c r="D61" s="6"/>
      <c r="E61" s="521"/>
      <c r="F61" s="7"/>
    </row>
    <row r="62" spans="1:10">
      <c r="B62" s="6"/>
      <c r="C62" s="7"/>
      <c r="D62" s="6"/>
      <c r="E62" s="521"/>
      <c r="F62" s="7"/>
    </row>
    <row r="63" spans="1:10">
      <c r="B63" s="6"/>
      <c r="C63" s="7"/>
      <c r="D63" s="6"/>
      <c r="E63" s="521"/>
      <c r="F63" s="7"/>
    </row>
    <row r="64" spans="1:10">
      <c r="B64" s="6"/>
      <c r="C64" s="7"/>
      <c r="D64" s="6"/>
      <c r="E64" s="521"/>
      <c r="F64" s="7"/>
    </row>
    <row r="65" spans="2:6">
      <c r="B65" s="6"/>
      <c r="C65" s="7"/>
      <c r="D65" s="6"/>
      <c r="E65" s="521"/>
      <c r="F65" s="7"/>
    </row>
    <row r="66" spans="2:6">
      <c r="B66" s="6"/>
      <c r="C66" s="7"/>
      <c r="D66" s="6"/>
      <c r="E66" s="521"/>
      <c r="F66" s="7"/>
    </row>
    <row r="67" spans="2:6">
      <c r="B67" s="6"/>
      <c r="C67" s="7"/>
      <c r="D67" s="6"/>
      <c r="E67" s="521"/>
      <c r="F67" s="7"/>
    </row>
    <row r="68" spans="2:6">
      <c r="B68" s="6"/>
      <c r="C68" s="7"/>
      <c r="D68" s="6"/>
      <c r="E68" s="521"/>
      <c r="F68" s="7"/>
    </row>
    <row r="69" spans="2:6">
      <c r="B69" s="6"/>
      <c r="C69" s="6"/>
      <c r="D69" s="6"/>
      <c r="E69" s="521"/>
      <c r="F69" s="7"/>
    </row>
    <row r="70" spans="2:6">
      <c r="B70" s="6"/>
      <c r="C70" s="6"/>
      <c r="D70" s="6"/>
      <c r="E70" s="521"/>
      <c r="F70" s="7"/>
    </row>
    <row r="71" spans="2:6">
      <c r="B71" s="6"/>
      <c r="C71" s="6"/>
      <c r="D71" s="6"/>
      <c r="E71" s="521"/>
      <c r="F71" s="7"/>
    </row>
    <row r="72" spans="2:6">
      <c r="B72" s="6"/>
      <c r="C72" s="6"/>
      <c r="D72" s="6"/>
      <c r="E72" s="521"/>
      <c r="F72" s="7"/>
    </row>
    <row r="73" spans="2:6">
      <c r="B73" s="6"/>
      <c r="C73" s="6"/>
      <c r="D73" s="6"/>
      <c r="E73" s="521"/>
      <c r="F73" s="7"/>
    </row>
    <row r="74" spans="2:6">
      <c r="B74" s="6"/>
      <c r="C74" s="6"/>
      <c r="D74" s="6"/>
      <c r="E74" s="521"/>
      <c r="F74" s="7"/>
    </row>
    <row r="75" spans="2:6">
      <c r="B75" s="6"/>
      <c r="C75" s="6"/>
      <c r="D75" s="6"/>
      <c r="E75" s="521"/>
      <c r="F75" s="7"/>
    </row>
    <row r="76" spans="2:6">
      <c r="B76" s="6"/>
      <c r="C76" s="6"/>
      <c r="D76" s="6"/>
      <c r="E76" s="521"/>
      <c r="F76" s="7"/>
    </row>
    <row r="77" spans="2:6">
      <c r="B77" s="6"/>
      <c r="C77" s="6"/>
      <c r="D77" s="6"/>
      <c r="E77" s="521"/>
      <c r="F77" s="7"/>
    </row>
    <row r="78" spans="2:6">
      <c r="B78" s="6"/>
      <c r="C78" s="6"/>
      <c r="D78" s="6"/>
      <c r="E78" s="521"/>
      <c r="F78" s="7"/>
    </row>
    <row r="79" spans="2:6">
      <c r="B79" s="6"/>
      <c r="C79" s="6"/>
      <c r="D79" s="6"/>
      <c r="E79" s="521"/>
      <c r="F79" s="7"/>
    </row>
    <row r="80" spans="2:6">
      <c r="B80" s="6"/>
      <c r="C80" s="6"/>
      <c r="D80" s="6"/>
      <c r="E80" s="521"/>
      <c r="F80" s="7"/>
    </row>
    <row r="81" spans="2:6">
      <c r="B81" s="6"/>
      <c r="C81" s="6"/>
      <c r="D81" s="6"/>
      <c r="E81" s="521"/>
      <c r="F81" s="7"/>
    </row>
    <row r="82" spans="2:6">
      <c r="B82" s="6"/>
    </row>
    <row r="83" spans="2:6">
      <c r="B83" s="6"/>
    </row>
    <row r="84" spans="2:6">
      <c r="B84" s="6"/>
    </row>
    <row r="85" spans="2:6">
      <c r="B85" s="6"/>
    </row>
    <row r="86" spans="2:6">
      <c r="B86" s="6"/>
    </row>
    <row r="87" spans="2:6">
      <c r="B87" s="6"/>
    </row>
    <row r="88" spans="2:6">
      <c r="B88" s="6"/>
    </row>
    <row r="89" spans="2:6">
      <c r="B89" s="6"/>
    </row>
    <row r="90" spans="2:6">
      <c r="B90" s="6"/>
    </row>
    <row r="91" spans="2:6">
      <c r="B91" s="6"/>
    </row>
    <row r="92" spans="2:6">
      <c r="B92" s="6"/>
    </row>
    <row r="93" spans="2:6">
      <c r="B93" s="6"/>
    </row>
    <row r="94" spans="2:6">
      <c r="B94" s="6"/>
    </row>
    <row r="95" spans="2:6">
      <c r="B95" s="6"/>
    </row>
    <row r="96" spans="2:6">
      <c r="B96" s="6"/>
    </row>
    <row r="97" spans="2:2">
      <c r="B97" s="6"/>
    </row>
    <row r="98" spans="2:2">
      <c r="B98" s="6"/>
    </row>
  </sheetData>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K165"/>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32.140625" style="552" customWidth="1"/>
    <col min="2" max="2" width="6.42578125" style="551" bestFit="1" customWidth="1"/>
    <col min="3" max="3" width="15.5703125" style="550" customWidth="1"/>
    <col min="4" max="4" width="3" style="550" customWidth="1"/>
    <col min="5" max="5" width="15" style="549" customWidth="1"/>
    <col min="6" max="6" width="2.85546875" style="548" customWidth="1"/>
    <col min="7" max="7" width="14.5703125" style="549" customWidth="1"/>
    <col min="8" max="8" width="3.42578125" style="548" customWidth="1"/>
    <col min="9" max="9" width="12.85546875" style="549" bestFit="1" customWidth="1"/>
    <col min="10" max="10" width="3.140625" style="548" bestFit="1" customWidth="1"/>
    <col min="11" max="11" width="8.140625" style="547" customWidth="1"/>
    <col min="12" max="12" width="14.7109375" style="547" customWidth="1"/>
    <col min="13" max="13" width="9.140625" style="547"/>
    <col min="14" max="14" width="14.85546875" style="547" bestFit="1" customWidth="1"/>
    <col min="15" max="15" width="9.140625" style="547"/>
    <col min="16" max="16" width="15.85546875" style="547" customWidth="1"/>
    <col min="17" max="16384" width="9.140625" style="547"/>
  </cols>
  <sheetData>
    <row r="1" spans="1:10" s="624" customFormat="1" ht="15.75">
      <c r="A1" s="629" t="s">
        <v>53</v>
      </c>
      <c r="B1" s="638">
        <v>2016</v>
      </c>
      <c r="C1" s="637"/>
      <c r="E1" s="637"/>
      <c r="G1" s="636"/>
      <c r="H1" s="630"/>
      <c r="I1" s="636"/>
      <c r="J1" s="630"/>
    </row>
    <row r="2" spans="1:10" s="624" customFormat="1" ht="15.75">
      <c r="A2" s="629" t="s">
        <v>52</v>
      </c>
      <c r="B2" s="635" t="s">
        <v>51</v>
      </c>
      <c r="C2" s="635" t="s">
        <v>50</v>
      </c>
      <c r="D2" s="630"/>
      <c r="E2" s="634"/>
      <c r="F2" s="632"/>
      <c r="G2" s="634"/>
      <c r="H2" s="630"/>
      <c r="I2" s="634"/>
      <c r="J2" s="630"/>
    </row>
    <row r="3" spans="1:10" s="624" customFormat="1" ht="15.75">
      <c r="A3" s="629" t="s">
        <v>49</v>
      </c>
      <c r="B3" s="633" t="s">
        <v>781</v>
      </c>
      <c r="C3" s="633" t="s">
        <v>780</v>
      </c>
      <c r="D3" s="630"/>
      <c r="E3" s="631"/>
      <c r="F3" s="632"/>
      <c r="G3" s="631"/>
      <c r="H3" s="630"/>
      <c r="I3" s="631"/>
      <c r="J3" s="630"/>
    </row>
    <row r="4" spans="1:10" s="624" customFormat="1" ht="15.75">
      <c r="A4" s="629" t="s">
        <v>46</v>
      </c>
      <c r="B4" s="633" t="s">
        <v>779</v>
      </c>
      <c r="C4" s="633" t="s">
        <v>778</v>
      </c>
      <c r="D4" s="630"/>
      <c r="E4" s="631"/>
      <c r="F4" s="632"/>
      <c r="G4" s="631"/>
      <c r="H4" s="630"/>
      <c r="I4" s="631"/>
      <c r="J4" s="630"/>
    </row>
    <row r="5" spans="1:10" s="624" customFormat="1" ht="15.75">
      <c r="A5" s="629" t="s">
        <v>43</v>
      </c>
      <c r="B5" s="628" t="s">
        <v>844</v>
      </c>
      <c r="C5" s="628" t="s">
        <v>843</v>
      </c>
      <c r="D5" s="627"/>
      <c r="E5" s="626"/>
      <c r="G5" s="625"/>
      <c r="I5" s="625"/>
    </row>
    <row r="6" spans="1:10" s="612" customFormat="1">
      <c r="A6" s="623"/>
      <c r="B6" s="622"/>
      <c r="C6" s="621"/>
      <c r="D6" s="620"/>
      <c r="E6" s="621"/>
      <c r="F6" s="620"/>
      <c r="G6" s="621"/>
      <c r="H6" s="620"/>
      <c r="I6" s="621" t="s">
        <v>41</v>
      </c>
      <c r="J6" s="620"/>
    </row>
    <row r="7" spans="1:10">
      <c r="C7" s="619" t="s">
        <v>40</v>
      </c>
      <c r="D7" s="618" t="s">
        <v>37</v>
      </c>
      <c r="E7" s="619" t="s">
        <v>40</v>
      </c>
      <c r="F7" s="618" t="s">
        <v>37</v>
      </c>
      <c r="G7" s="619" t="s">
        <v>39</v>
      </c>
      <c r="H7" s="618" t="s">
        <v>37</v>
      </c>
      <c r="I7" s="619" t="s">
        <v>38</v>
      </c>
      <c r="J7" s="618" t="s">
        <v>37</v>
      </c>
    </row>
    <row r="8" spans="1:10" s="612" customFormat="1" ht="14.25">
      <c r="A8" s="617"/>
      <c r="B8" s="616"/>
      <c r="C8" s="615" t="str">
        <f>"FY " &amp; FiscalYear - 3</f>
        <v>FY 2013</v>
      </c>
      <c r="D8" s="613" t="s">
        <v>36</v>
      </c>
      <c r="E8" s="615" t="str">
        <f>"FY " &amp; FiscalYear - 2</f>
        <v>FY 2014</v>
      </c>
      <c r="F8" s="613" t="s">
        <v>36</v>
      </c>
      <c r="G8" s="614" t="str">
        <f>"FY " &amp; FiscalYear - 1</f>
        <v>FY 2015</v>
      </c>
      <c r="H8" s="613" t="s">
        <v>36</v>
      </c>
      <c r="I8" s="614" t="str">
        <f>"FY " &amp; FiscalYear</f>
        <v>FY 2016</v>
      </c>
      <c r="J8" s="613" t="s">
        <v>36</v>
      </c>
    </row>
    <row r="9" spans="1:10" s="578" customFormat="1" ht="15">
      <c r="A9" s="581" t="s">
        <v>305</v>
      </c>
      <c r="B9" s="580"/>
      <c r="C9" s="573"/>
      <c r="D9" s="597"/>
      <c r="E9" s="573"/>
      <c r="F9" s="597"/>
      <c r="G9" s="573"/>
      <c r="I9" s="573"/>
    </row>
    <row r="10" spans="1:10" s="578" customFormat="1" ht="15">
      <c r="A10" s="581" t="s">
        <v>842</v>
      </c>
      <c r="B10" s="580"/>
      <c r="C10" s="573"/>
      <c r="D10" s="597"/>
      <c r="E10" s="573"/>
      <c r="F10" s="597"/>
      <c r="G10" s="573"/>
      <c r="I10" s="573"/>
    </row>
    <row r="11" spans="1:10" s="578" customFormat="1" ht="15">
      <c r="A11" s="581" t="s">
        <v>841</v>
      </c>
      <c r="B11" s="580"/>
      <c r="C11" s="573"/>
      <c r="D11" s="597"/>
      <c r="E11" s="573"/>
      <c r="F11" s="597"/>
      <c r="G11" s="573"/>
      <c r="I11" s="573"/>
    </row>
    <row r="12" spans="1:10" s="578" customFormat="1" ht="15">
      <c r="A12" s="577" t="s">
        <v>840</v>
      </c>
      <c r="B12" s="580"/>
      <c r="C12" s="574">
        <v>110</v>
      </c>
      <c r="D12" s="582"/>
      <c r="E12" s="574">
        <v>114</v>
      </c>
      <c r="F12" s="582"/>
      <c r="G12" s="574">
        <v>112</v>
      </c>
      <c r="H12" s="566"/>
      <c r="I12" s="574">
        <v>113</v>
      </c>
      <c r="J12" s="566"/>
    </row>
    <row r="13" spans="1:10" s="578" customFormat="1" ht="15">
      <c r="A13" s="577" t="s">
        <v>839</v>
      </c>
      <c r="B13" s="580"/>
      <c r="C13" s="574">
        <v>160</v>
      </c>
      <c r="D13" s="582"/>
      <c r="E13" s="574">
        <v>150</v>
      </c>
      <c r="F13" s="582"/>
      <c r="G13" s="574">
        <v>144</v>
      </c>
      <c r="H13" s="566"/>
      <c r="I13" s="574">
        <v>145</v>
      </c>
      <c r="J13" s="566"/>
    </row>
    <row r="14" spans="1:10" s="578" customFormat="1" ht="15">
      <c r="A14" s="577" t="s">
        <v>838</v>
      </c>
      <c r="B14" s="580"/>
      <c r="C14" s="583">
        <v>326648000</v>
      </c>
      <c r="D14" s="567"/>
      <c r="E14" s="583">
        <v>349503000</v>
      </c>
      <c r="F14" s="582"/>
      <c r="G14" s="611">
        <v>379672000</v>
      </c>
      <c r="H14" s="566"/>
      <c r="I14" s="583">
        <v>370723000</v>
      </c>
      <c r="J14" s="566"/>
    </row>
    <row r="15" spans="1:10" s="578" customFormat="1" ht="15">
      <c r="A15" s="577" t="s">
        <v>837</v>
      </c>
      <c r="B15" s="580"/>
      <c r="C15" s="610">
        <v>313061</v>
      </c>
      <c r="D15" s="609"/>
      <c r="E15" s="574">
        <v>317403</v>
      </c>
      <c r="F15" s="582"/>
      <c r="G15" s="574">
        <v>324700</v>
      </c>
      <c r="H15" s="566"/>
      <c r="I15" s="574">
        <v>325064.56761806237</v>
      </c>
      <c r="J15" s="566"/>
    </row>
    <row r="16" spans="1:10" s="578" customFormat="1" ht="15">
      <c r="A16" s="577" t="s">
        <v>836</v>
      </c>
      <c r="B16" s="580"/>
      <c r="C16" s="574"/>
      <c r="D16" s="567"/>
      <c r="E16" s="574"/>
      <c r="F16" s="582"/>
      <c r="G16" s="574"/>
      <c r="H16" s="566"/>
      <c r="I16" s="574"/>
      <c r="J16" s="566"/>
    </row>
    <row r="17" spans="1:10" s="597" customFormat="1" ht="15">
      <c r="A17" s="589" t="s">
        <v>189</v>
      </c>
      <c r="B17" s="599"/>
      <c r="C17" s="574"/>
      <c r="D17" s="567"/>
      <c r="E17" s="574"/>
      <c r="F17" s="582"/>
      <c r="G17" s="574"/>
      <c r="H17" s="582"/>
      <c r="I17" s="574"/>
      <c r="J17" s="582"/>
    </row>
    <row r="18" spans="1:10" s="597" customFormat="1" ht="15">
      <c r="A18" s="587" t="s">
        <v>810</v>
      </c>
      <c r="B18" s="599"/>
      <c r="C18" s="574">
        <v>28890</v>
      </c>
      <c r="D18" s="598"/>
      <c r="E18" s="574">
        <v>24553</v>
      </c>
      <c r="G18" s="574">
        <v>24552.999999999996</v>
      </c>
      <c r="I18" s="574">
        <v>24552.999999999996</v>
      </c>
    </row>
    <row r="19" spans="1:10" s="597" customFormat="1" ht="15">
      <c r="A19" s="587" t="s">
        <v>816</v>
      </c>
      <c r="B19" s="599"/>
      <c r="C19" s="574">
        <v>93432</v>
      </c>
      <c r="D19" s="598"/>
      <c r="E19" s="574">
        <v>84263</v>
      </c>
      <c r="G19" s="574">
        <v>84263</v>
      </c>
      <c r="I19" s="574">
        <v>84263</v>
      </c>
    </row>
    <row r="20" spans="1:10" s="597" customFormat="1" ht="15">
      <c r="A20" s="587" t="s">
        <v>807</v>
      </c>
      <c r="B20" s="599"/>
      <c r="C20" s="608">
        <v>6437097</v>
      </c>
      <c r="D20" s="600"/>
      <c r="E20" s="584">
        <v>6437097</v>
      </c>
      <c r="G20" s="584">
        <v>6437097</v>
      </c>
      <c r="I20" s="584">
        <v>6437097</v>
      </c>
    </row>
    <row r="21" spans="1:10" s="597" customFormat="1" ht="15">
      <c r="A21" s="607" t="s">
        <v>835</v>
      </c>
      <c r="B21" s="606"/>
      <c r="C21" s="574"/>
      <c r="D21" s="598"/>
      <c r="E21" s="574"/>
      <c r="G21" s="574"/>
      <c r="I21" s="574"/>
    </row>
    <row r="22" spans="1:10" s="597" customFormat="1" ht="15">
      <c r="A22" s="587" t="s">
        <v>810</v>
      </c>
      <c r="B22" s="606"/>
      <c r="C22" s="574">
        <v>6688</v>
      </c>
      <c r="D22" s="598"/>
      <c r="E22" s="574">
        <v>8577</v>
      </c>
      <c r="G22" s="574">
        <v>8811.6644161482036</v>
      </c>
      <c r="I22" s="574">
        <v>8811.6644161482036</v>
      </c>
    </row>
    <row r="23" spans="1:10" s="597" customFormat="1" ht="15">
      <c r="A23" s="587" t="s">
        <v>816</v>
      </c>
      <c r="B23" s="606"/>
      <c r="C23" s="574">
        <v>30096</v>
      </c>
      <c r="D23" s="598"/>
      <c r="E23" s="574">
        <v>45128.202999999994</v>
      </c>
      <c r="G23" s="574">
        <v>46362.898512278487</v>
      </c>
      <c r="I23" s="574">
        <v>46362.898512278487</v>
      </c>
    </row>
    <row r="24" spans="1:10" s="597" customFormat="1" ht="15">
      <c r="A24" s="587" t="s">
        <v>807</v>
      </c>
      <c r="B24" s="606"/>
      <c r="C24" s="584">
        <v>7360145</v>
      </c>
      <c r="D24" s="600"/>
      <c r="E24" s="584">
        <v>10783293</v>
      </c>
      <c r="F24" s="605"/>
      <c r="G24" s="584">
        <v>11078321</v>
      </c>
      <c r="I24" s="584">
        <v>11078321</v>
      </c>
    </row>
    <row r="25" spans="1:10" s="597" customFormat="1" ht="15">
      <c r="A25" s="104" t="s">
        <v>834</v>
      </c>
      <c r="B25" s="599"/>
      <c r="C25" s="574"/>
      <c r="D25" s="598"/>
      <c r="E25" s="574"/>
      <c r="G25" s="574"/>
      <c r="I25" s="574"/>
    </row>
    <row r="26" spans="1:10" s="597" customFormat="1" ht="15">
      <c r="A26" s="592" t="s">
        <v>810</v>
      </c>
      <c r="B26" s="599"/>
      <c r="C26" s="574">
        <v>91507</v>
      </c>
      <c r="D26" s="598"/>
      <c r="E26" s="574">
        <v>98500</v>
      </c>
      <c r="G26" s="574">
        <v>106709.02695827723</v>
      </c>
      <c r="I26" s="574">
        <v>106709.02695827723</v>
      </c>
    </row>
    <row r="27" spans="1:10" s="597" customFormat="1" ht="15">
      <c r="A27" s="592" t="s">
        <v>816</v>
      </c>
      <c r="B27" s="599"/>
      <c r="C27" s="574">
        <v>483630</v>
      </c>
      <c r="D27" s="598"/>
      <c r="E27" s="574">
        <v>520589.18989804061</v>
      </c>
      <c r="G27" s="574">
        <v>563975.28831490071</v>
      </c>
      <c r="I27" s="574">
        <v>563975</v>
      </c>
    </row>
    <row r="28" spans="1:10" s="597" customFormat="1" ht="15">
      <c r="A28" s="587" t="s">
        <v>807</v>
      </c>
      <c r="B28" s="599"/>
      <c r="C28" s="584">
        <v>40599628</v>
      </c>
      <c r="D28" s="600"/>
      <c r="E28" s="584">
        <v>40614168</v>
      </c>
      <c r="G28" s="584">
        <v>43998968</v>
      </c>
      <c r="I28" s="584">
        <v>32489968</v>
      </c>
    </row>
    <row r="29" spans="1:10" s="597" customFormat="1" ht="15">
      <c r="A29" s="589" t="s">
        <v>833</v>
      </c>
      <c r="B29" s="599"/>
      <c r="C29" s="574"/>
      <c r="D29" s="598"/>
      <c r="E29" s="574"/>
      <c r="G29" s="574"/>
      <c r="I29" s="574"/>
    </row>
    <row r="30" spans="1:10" s="597" customFormat="1" ht="15">
      <c r="A30" s="587" t="s">
        <v>810</v>
      </c>
      <c r="B30" s="599"/>
      <c r="C30" s="574">
        <v>125983</v>
      </c>
      <c r="D30" s="598"/>
      <c r="E30" s="574">
        <v>123371</v>
      </c>
      <c r="G30" s="574">
        <v>118095.00843928088</v>
      </c>
      <c r="I30" s="574">
        <v>118284.34660932755</v>
      </c>
    </row>
    <row r="31" spans="1:10" s="597" customFormat="1" ht="15">
      <c r="A31" s="604" t="s">
        <v>832</v>
      </c>
      <c r="B31" s="599"/>
      <c r="C31" s="574">
        <v>1745367</v>
      </c>
      <c r="D31" s="598"/>
      <c r="E31" s="574">
        <v>1713282</v>
      </c>
      <c r="G31" s="574">
        <v>1640013.0682969906</v>
      </c>
      <c r="I31" s="574">
        <v>1642642.45185272</v>
      </c>
    </row>
    <row r="32" spans="1:10" s="597" customFormat="1" ht="15">
      <c r="A32" s="587" t="s">
        <v>807</v>
      </c>
      <c r="B32" s="599"/>
      <c r="C32" s="584">
        <v>60375869</v>
      </c>
      <c r="D32" s="600"/>
      <c r="E32" s="584">
        <v>68742824</v>
      </c>
      <c r="G32" s="584">
        <v>65803020</v>
      </c>
      <c r="I32" s="584">
        <v>65908520</v>
      </c>
    </row>
    <row r="33" spans="1:9" s="597" customFormat="1" ht="15">
      <c r="A33" s="589" t="s">
        <v>831</v>
      </c>
      <c r="B33" s="599"/>
      <c r="C33" s="574"/>
      <c r="D33" s="598"/>
      <c r="E33" s="574"/>
      <c r="G33" s="574"/>
      <c r="I33" s="574"/>
    </row>
    <row r="34" spans="1:9" s="597" customFormat="1" ht="15">
      <c r="A34" s="587" t="s">
        <v>810</v>
      </c>
      <c r="B34" s="599"/>
      <c r="C34" s="574">
        <v>12122</v>
      </c>
      <c r="D34" s="598"/>
      <c r="E34" s="574">
        <v>12353</v>
      </c>
      <c r="G34" s="574">
        <v>12523.973916279663</v>
      </c>
      <c r="I34" s="574">
        <v>12523.973916279663</v>
      </c>
    </row>
    <row r="35" spans="1:9" s="597" customFormat="1" ht="15">
      <c r="A35" s="603" t="s">
        <v>830</v>
      </c>
      <c r="B35" s="599"/>
      <c r="C35" s="574">
        <v>2871651</v>
      </c>
      <c r="D35" s="598"/>
      <c r="E35" s="574">
        <v>2609517</v>
      </c>
      <c r="G35" s="574">
        <v>2645634.4889572053</v>
      </c>
      <c r="I35" s="574">
        <v>2645634.4889572053</v>
      </c>
    </row>
    <row r="36" spans="1:9" s="597" customFormat="1" ht="15">
      <c r="A36" s="587" t="s">
        <v>807</v>
      </c>
      <c r="B36" s="599"/>
      <c r="C36" s="584">
        <v>20893722</v>
      </c>
      <c r="D36" s="600"/>
      <c r="E36" s="584">
        <v>20450802</v>
      </c>
      <c r="G36" s="584">
        <v>20733855</v>
      </c>
      <c r="I36" s="584">
        <v>20733855</v>
      </c>
    </row>
    <row r="37" spans="1:9" s="597" customFormat="1" ht="15.75" customHeight="1">
      <c r="A37" s="589" t="s">
        <v>829</v>
      </c>
      <c r="B37" s="599"/>
      <c r="C37" s="574"/>
      <c r="D37" s="598"/>
      <c r="E37" s="574"/>
      <c r="G37" s="574"/>
      <c r="I37" s="574"/>
    </row>
    <row r="38" spans="1:9" s="597" customFormat="1" ht="15">
      <c r="A38" s="587" t="s">
        <v>810</v>
      </c>
      <c r="B38" s="599"/>
      <c r="C38" s="574">
        <v>2857</v>
      </c>
      <c r="D38" s="598"/>
      <c r="E38" s="574">
        <v>2462</v>
      </c>
      <c r="G38" s="574">
        <v>2462</v>
      </c>
      <c r="I38" s="574">
        <v>2462</v>
      </c>
    </row>
    <row r="39" spans="1:9" s="597" customFormat="1" ht="15">
      <c r="A39" s="602" t="s">
        <v>828</v>
      </c>
      <c r="B39" s="599"/>
      <c r="C39" s="574">
        <v>605842</v>
      </c>
      <c r="D39" s="598"/>
      <c r="E39" s="574">
        <v>532528</v>
      </c>
      <c r="G39" s="574">
        <v>532528</v>
      </c>
      <c r="I39" s="574">
        <v>532528</v>
      </c>
    </row>
    <row r="40" spans="1:9" s="597" customFormat="1" ht="15">
      <c r="A40" s="587" t="s">
        <v>807</v>
      </c>
      <c r="B40" s="599"/>
      <c r="C40" s="584">
        <v>45645472</v>
      </c>
      <c r="D40" s="600"/>
      <c r="E40" s="584">
        <v>45493773</v>
      </c>
      <c r="G40" s="584">
        <v>45493773</v>
      </c>
      <c r="I40" s="584">
        <v>45493773</v>
      </c>
    </row>
    <row r="41" spans="1:9" s="597" customFormat="1" ht="15">
      <c r="A41" s="589" t="s">
        <v>827</v>
      </c>
      <c r="B41" s="599"/>
      <c r="C41" s="574"/>
      <c r="D41" s="598"/>
      <c r="E41" s="574"/>
      <c r="G41" s="574"/>
      <c r="I41" s="574"/>
    </row>
    <row r="42" spans="1:9" s="597" customFormat="1" ht="16.5" customHeight="1">
      <c r="A42" s="587" t="s">
        <v>826</v>
      </c>
      <c r="B42" s="599"/>
      <c r="C42" s="574">
        <v>83</v>
      </c>
      <c r="D42" s="598"/>
      <c r="E42" s="574">
        <v>83</v>
      </c>
      <c r="G42" s="574">
        <v>83</v>
      </c>
      <c r="I42" s="574">
        <v>83</v>
      </c>
    </row>
    <row r="43" spans="1:9" s="597" customFormat="1" ht="15" customHeight="1">
      <c r="A43" s="602" t="s">
        <v>825</v>
      </c>
      <c r="B43" s="599"/>
      <c r="C43" s="584">
        <v>2244455</v>
      </c>
      <c r="D43" s="600"/>
      <c r="E43" s="584">
        <v>2143448.9937203471</v>
      </c>
      <c r="G43" s="584">
        <v>2244142.7009999994</v>
      </c>
      <c r="I43" s="584">
        <v>2244142.7009999994</v>
      </c>
    </row>
    <row r="44" spans="1:9" s="597" customFormat="1" ht="15">
      <c r="A44" s="596" t="s">
        <v>824</v>
      </c>
      <c r="B44" s="599"/>
      <c r="C44" s="574"/>
      <c r="D44" s="598"/>
      <c r="E44" s="574"/>
      <c r="G44" s="574"/>
      <c r="I44" s="574"/>
    </row>
    <row r="45" spans="1:9" s="597" customFormat="1" ht="15">
      <c r="A45" s="595" t="s">
        <v>810</v>
      </c>
      <c r="B45" s="599"/>
      <c r="C45" s="574">
        <v>5350</v>
      </c>
      <c r="D45" s="598"/>
      <c r="E45" s="574">
        <v>5545</v>
      </c>
      <c r="G45" s="574">
        <v>7405</v>
      </c>
      <c r="I45" s="574">
        <v>7580.2902523765542</v>
      </c>
    </row>
    <row r="46" spans="1:9" s="597" customFormat="1" ht="15">
      <c r="A46" s="601" t="s">
        <v>823</v>
      </c>
      <c r="B46" s="599"/>
      <c r="C46" s="574">
        <v>1758228</v>
      </c>
      <c r="D46" s="598"/>
      <c r="E46" s="574">
        <v>1822312.9457943926</v>
      </c>
      <c r="G46" s="574">
        <v>2433736</v>
      </c>
      <c r="I46" s="574">
        <v>2491192.256047762</v>
      </c>
    </row>
    <row r="47" spans="1:9" s="597" customFormat="1" ht="15">
      <c r="A47" s="587" t="s">
        <v>807</v>
      </c>
      <c r="B47" s="599"/>
      <c r="C47" s="584">
        <v>69542855</v>
      </c>
      <c r="D47" s="600"/>
      <c r="E47" s="584">
        <v>77847683</v>
      </c>
      <c r="G47" s="584">
        <v>103967147</v>
      </c>
      <c r="I47" s="584">
        <v>106421647</v>
      </c>
    </row>
    <row r="48" spans="1:9" s="597" customFormat="1" ht="15">
      <c r="A48" s="589" t="s">
        <v>822</v>
      </c>
      <c r="B48" s="599"/>
      <c r="C48" s="574"/>
      <c r="D48" s="598"/>
      <c r="E48" s="574"/>
      <c r="G48" s="574"/>
      <c r="I48" s="574"/>
    </row>
    <row r="49" spans="1:11" s="597" customFormat="1" ht="15">
      <c r="A49" s="588" t="s">
        <v>810</v>
      </c>
      <c r="B49" s="599"/>
      <c r="C49" s="574">
        <v>1939</v>
      </c>
      <c r="D49" s="598"/>
      <c r="E49" s="574">
        <v>2230</v>
      </c>
      <c r="G49" s="574">
        <v>2340.9303636561904</v>
      </c>
      <c r="I49" s="574">
        <v>2340.9303636561904</v>
      </c>
    </row>
    <row r="50" spans="1:11" s="582" customFormat="1" ht="15">
      <c r="A50" s="587" t="s">
        <v>821</v>
      </c>
      <c r="B50" s="586"/>
      <c r="C50" s="574">
        <v>67165</v>
      </c>
      <c r="D50" s="567"/>
      <c r="E50" s="574">
        <v>59104.05</v>
      </c>
      <c r="G50" s="574">
        <v>62044.154825136175</v>
      </c>
      <c r="I50" s="574">
        <v>62044.154825136175</v>
      </c>
    </row>
    <row r="51" spans="1:11" s="582" customFormat="1" ht="15">
      <c r="A51" s="587" t="s">
        <v>807</v>
      </c>
      <c r="B51" s="586"/>
      <c r="C51" s="584">
        <v>3983884</v>
      </c>
      <c r="D51" s="585"/>
      <c r="E51" s="584">
        <v>3677347</v>
      </c>
      <c r="G51" s="584">
        <v>3860275</v>
      </c>
      <c r="I51" s="584">
        <v>3860275</v>
      </c>
    </row>
    <row r="52" spans="1:11" s="582" customFormat="1" ht="15">
      <c r="A52" s="596" t="s">
        <v>820</v>
      </c>
      <c r="B52" s="586"/>
      <c r="C52" s="574"/>
      <c r="D52" s="567"/>
      <c r="E52" s="574"/>
      <c r="G52" s="574"/>
      <c r="I52" s="574"/>
    </row>
    <row r="53" spans="1:11" s="582" customFormat="1" ht="15">
      <c r="A53" s="595" t="s">
        <v>810</v>
      </c>
      <c r="B53" s="586"/>
      <c r="C53" s="574">
        <v>6915</v>
      </c>
      <c r="D53" s="567"/>
      <c r="E53" s="574">
        <v>8653</v>
      </c>
      <c r="G53" s="574">
        <v>8646.0711854344809</v>
      </c>
      <c r="I53" s="574">
        <v>8646.0711854344809</v>
      </c>
    </row>
    <row r="54" spans="1:11" s="582" customFormat="1" ht="15">
      <c r="A54" s="587" t="s">
        <v>807</v>
      </c>
      <c r="B54" s="586"/>
      <c r="C54" s="584">
        <v>6414526</v>
      </c>
      <c r="D54" s="585"/>
      <c r="E54" s="584">
        <v>6195509</v>
      </c>
      <c r="G54" s="584">
        <v>6190548</v>
      </c>
      <c r="I54" s="584">
        <v>6190548</v>
      </c>
      <c r="K54" s="593"/>
    </row>
    <row r="55" spans="1:11" s="582" customFormat="1" ht="15">
      <c r="A55" s="589" t="s">
        <v>819</v>
      </c>
      <c r="B55" s="586"/>
      <c r="C55" s="574"/>
      <c r="D55" s="567"/>
      <c r="E55" s="574"/>
      <c r="G55" s="574"/>
      <c r="I55" s="574"/>
    </row>
    <row r="56" spans="1:11" s="582" customFormat="1" ht="15">
      <c r="A56" s="587" t="s">
        <v>810</v>
      </c>
      <c r="B56" s="586"/>
      <c r="C56" s="574">
        <v>11493</v>
      </c>
      <c r="D56" s="567"/>
      <c r="E56" s="574">
        <v>10839</v>
      </c>
      <c r="G56" s="574">
        <v>10648.858405690424</v>
      </c>
      <c r="I56" s="574">
        <v>10648.858405690424</v>
      </c>
      <c r="K56" s="593"/>
    </row>
    <row r="57" spans="1:11" s="582" customFormat="1" ht="15">
      <c r="A57" s="594" t="s">
        <v>818</v>
      </c>
      <c r="B57" s="586"/>
      <c r="C57" s="574">
        <v>793686</v>
      </c>
      <c r="D57" s="567"/>
      <c r="E57" s="574">
        <v>657433</v>
      </c>
      <c r="G57" s="574">
        <v>645900.07641187124</v>
      </c>
      <c r="I57" s="574">
        <v>645900.07641187124</v>
      </c>
    </row>
    <row r="58" spans="1:11" s="582" customFormat="1" ht="15">
      <c r="A58" s="587" t="s">
        <v>807</v>
      </c>
      <c r="B58" s="586"/>
      <c r="C58" s="584">
        <v>20009291</v>
      </c>
      <c r="D58" s="585"/>
      <c r="E58" s="584">
        <v>20333529</v>
      </c>
      <c r="G58" s="584">
        <v>19976831</v>
      </c>
      <c r="I58" s="584">
        <v>19976831</v>
      </c>
      <c r="K58" s="593"/>
    </row>
    <row r="59" spans="1:11" s="582" customFormat="1" ht="15">
      <c r="A59" s="104" t="s">
        <v>817</v>
      </c>
      <c r="B59" s="586"/>
      <c r="C59" s="574"/>
      <c r="D59" s="567"/>
      <c r="E59" s="574"/>
      <c r="G59" s="574"/>
      <c r="I59" s="574"/>
    </row>
    <row r="60" spans="1:11" s="582" customFormat="1" ht="15">
      <c r="A60" s="592" t="s">
        <v>810</v>
      </c>
      <c r="B60" s="586"/>
      <c r="C60" s="574">
        <v>2551</v>
      </c>
      <c r="D60" s="567"/>
      <c r="E60" s="574">
        <v>2111</v>
      </c>
      <c r="G60" s="574">
        <v>4021.4520891817929</v>
      </c>
      <c r="I60" s="574">
        <v>4021.4520891817929</v>
      </c>
      <c r="K60" s="593"/>
    </row>
    <row r="61" spans="1:11" s="582" customFormat="1" ht="15">
      <c r="A61" s="592" t="s">
        <v>816</v>
      </c>
      <c r="B61" s="586"/>
      <c r="C61" s="574">
        <v>158112</v>
      </c>
      <c r="D61" s="567"/>
      <c r="E61" s="574">
        <v>102093</v>
      </c>
      <c r="G61" s="574">
        <v>194487.02422588193</v>
      </c>
      <c r="I61" s="574">
        <v>194487.02422588193</v>
      </c>
    </row>
    <row r="62" spans="1:11" s="582" customFormat="1" ht="15">
      <c r="A62" s="587" t="s">
        <v>807</v>
      </c>
      <c r="B62" s="586"/>
      <c r="C62" s="584">
        <v>2243344</v>
      </c>
      <c r="D62" s="585"/>
      <c r="E62" s="584">
        <v>2262704</v>
      </c>
      <c r="G62" s="584">
        <v>4310448</v>
      </c>
      <c r="I62" s="584">
        <v>4310448</v>
      </c>
      <c r="K62" s="593"/>
    </row>
    <row r="63" spans="1:11" s="582" customFormat="1" ht="15">
      <c r="A63" s="589" t="s">
        <v>815</v>
      </c>
      <c r="B63" s="586"/>
      <c r="C63" s="574"/>
      <c r="D63" s="567"/>
      <c r="E63" s="574"/>
      <c r="G63" s="574"/>
      <c r="I63" s="574"/>
    </row>
    <row r="64" spans="1:11" s="582" customFormat="1" ht="15">
      <c r="A64" s="592" t="s">
        <v>810</v>
      </c>
      <c r="B64" s="586"/>
      <c r="C64" s="574">
        <v>2340</v>
      </c>
      <c r="D64" s="567"/>
      <c r="E64" s="574">
        <v>2366</v>
      </c>
      <c r="G64" s="574">
        <v>2400</v>
      </c>
      <c r="I64" s="574">
        <v>2400</v>
      </c>
      <c r="K64" s="593"/>
    </row>
    <row r="65" spans="1:11" s="582" customFormat="1" ht="15">
      <c r="A65" s="587" t="s">
        <v>807</v>
      </c>
      <c r="B65" s="586"/>
      <c r="C65" s="584">
        <v>16472120</v>
      </c>
      <c r="D65" s="585"/>
      <c r="E65" s="584">
        <v>16651879</v>
      </c>
      <c r="G65" s="584">
        <v>17732173</v>
      </c>
      <c r="I65" s="584">
        <v>17732173</v>
      </c>
    </row>
    <row r="66" spans="1:11" s="582" customFormat="1" ht="15">
      <c r="A66" s="104" t="s">
        <v>814</v>
      </c>
      <c r="B66" s="586"/>
      <c r="C66" s="574"/>
      <c r="D66" s="567"/>
      <c r="E66" s="574"/>
      <c r="G66" s="574"/>
      <c r="I66" s="574"/>
      <c r="K66" s="593"/>
    </row>
    <row r="67" spans="1:11" s="582" customFormat="1" ht="15">
      <c r="A67" s="592" t="s">
        <v>810</v>
      </c>
      <c r="B67" s="586"/>
      <c r="C67" s="574">
        <v>1376</v>
      </c>
      <c r="D67" s="567"/>
      <c r="E67" s="574">
        <v>1292</v>
      </c>
      <c r="G67" s="574">
        <v>1289.1869925508206</v>
      </c>
      <c r="I67" s="574">
        <v>1289.1869925508206</v>
      </c>
    </row>
    <row r="68" spans="1:11" s="582" customFormat="1" ht="15">
      <c r="A68" s="592" t="s">
        <v>813</v>
      </c>
      <c r="B68" s="586"/>
      <c r="C68" s="574">
        <v>82755</v>
      </c>
      <c r="D68" s="567"/>
      <c r="E68" s="574">
        <v>75692</v>
      </c>
      <c r="G68" s="574">
        <v>75527.199566684765</v>
      </c>
      <c r="I68" s="574">
        <v>75527.199566684765</v>
      </c>
      <c r="K68" s="312"/>
    </row>
    <row r="69" spans="1:11" s="582" customFormat="1" ht="15">
      <c r="A69" s="587" t="s">
        <v>807</v>
      </c>
      <c r="B69" s="586"/>
      <c r="C69" s="584">
        <v>3642394</v>
      </c>
      <c r="D69" s="585"/>
      <c r="E69" s="584">
        <v>3653691</v>
      </c>
      <c r="G69" s="584">
        <v>3645736</v>
      </c>
      <c r="I69" s="584">
        <v>3645736</v>
      </c>
      <c r="K69" s="591"/>
    </row>
    <row r="70" spans="1:11" s="582" customFormat="1" ht="14.25" customHeight="1">
      <c r="A70" s="590" t="s">
        <v>812</v>
      </c>
      <c r="B70" s="586"/>
      <c r="C70" s="574"/>
      <c r="D70" s="567"/>
      <c r="E70" s="574"/>
      <c r="G70" s="574"/>
      <c r="I70" s="574"/>
    </row>
    <row r="71" spans="1:11" s="582" customFormat="1" ht="15">
      <c r="A71" s="588" t="s">
        <v>810</v>
      </c>
      <c r="B71" s="586"/>
      <c r="C71" s="574">
        <v>3419</v>
      </c>
      <c r="D71" s="567"/>
      <c r="E71" s="574">
        <v>2853</v>
      </c>
      <c r="G71" s="574">
        <v>2912.2084198043285</v>
      </c>
      <c r="I71" s="574">
        <v>2912.2084198043285</v>
      </c>
    </row>
    <row r="72" spans="1:11" s="582" customFormat="1" ht="15">
      <c r="A72" s="587" t="s">
        <v>807</v>
      </c>
      <c r="B72" s="586"/>
      <c r="C72" s="584">
        <v>4200400</v>
      </c>
      <c r="D72" s="585"/>
      <c r="E72" s="584">
        <v>3868831</v>
      </c>
      <c r="G72" s="584">
        <v>3949121</v>
      </c>
      <c r="I72" s="584">
        <v>3949121</v>
      </c>
    </row>
    <row r="73" spans="1:11" s="582" customFormat="1" ht="15">
      <c r="A73" s="589" t="s">
        <v>811</v>
      </c>
      <c r="B73" s="586"/>
      <c r="C73" s="574"/>
      <c r="D73" s="567"/>
      <c r="E73" s="574"/>
      <c r="G73" s="574"/>
      <c r="I73" s="574"/>
    </row>
    <row r="74" spans="1:11" s="582" customFormat="1" ht="15">
      <c r="A74" s="588" t="s">
        <v>810</v>
      </c>
      <c r="B74" s="586"/>
      <c r="C74" s="574">
        <v>9548</v>
      </c>
      <c r="D74" s="567"/>
      <c r="E74" s="574">
        <v>9967</v>
      </c>
      <c r="G74" s="574">
        <v>9924.1489518347898</v>
      </c>
      <c r="I74" s="574">
        <v>9924.1489518347898</v>
      </c>
    </row>
    <row r="75" spans="1:11" s="582" customFormat="1" ht="15">
      <c r="A75" s="587" t="s">
        <v>809</v>
      </c>
      <c r="B75" s="586"/>
      <c r="C75" s="574">
        <v>64241</v>
      </c>
      <c r="D75" s="567"/>
      <c r="E75" s="574">
        <v>57965</v>
      </c>
      <c r="G75" s="574">
        <v>57715.791511297641</v>
      </c>
      <c r="I75" s="574">
        <v>57715.791511297641</v>
      </c>
    </row>
    <row r="76" spans="1:11" s="582" customFormat="1" ht="15">
      <c r="A76" s="587" t="s">
        <v>807</v>
      </c>
      <c r="B76" s="586"/>
      <c r="C76" s="584">
        <v>4277312</v>
      </c>
      <c r="D76" s="585"/>
      <c r="E76" s="584">
        <v>4614015</v>
      </c>
      <c r="G76" s="584">
        <v>4594178</v>
      </c>
      <c r="I76" s="584">
        <v>4594178</v>
      </c>
    </row>
    <row r="77" spans="1:11" s="582" customFormat="1" ht="15">
      <c r="A77" s="104" t="s">
        <v>808</v>
      </c>
      <c r="B77" s="586"/>
      <c r="C77" s="574"/>
      <c r="D77" s="567"/>
      <c r="E77" s="574"/>
      <c r="G77" s="574"/>
      <c r="I77" s="574"/>
    </row>
    <row r="78" spans="1:11" s="582" customFormat="1" ht="15">
      <c r="A78" s="587" t="s">
        <v>807</v>
      </c>
      <c r="B78" s="586"/>
      <c r="C78" s="584">
        <v>12305487</v>
      </c>
      <c r="D78" s="585"/>
      <c r="E78" s="584">
        <v>15732406.006279647</v>
      </c>
      <c r="G78" s="584">
        <v>15656366.298999995</v>
      </c>
      <c r="I78" s="584">
        <v>15656366.298999995</v>
      </c>
    </row>
    <row r="79" spans="1:11" s="566" customFormat="1" ht="15">
      <c r="A79" s="577" t="s">
        <v>42</v>
      </c>
      <c r="B79" s="575"/>
      <c r="C79" s="573"/>
      <c r="D79" s="582"/>
      <c r="E79" s="583"/>
      <c r="F79" s="582"/>
      <c r="G79" s="573"/>
      <c r="I79" s="573"/>
    </row>
    <row r="80" spans="1:11" s="578" customFormat="1" ht="15">
      <c r="A80" s="581" t="s">
        <v>806</v>
      </c>
      <c r="B80" s="580"/>
      <c r="C80" s="579">
        <v>684</v>
      </c>
      <c r="E80" s="579">
        <f>SUM(E81:E87)</f>
        <v>668.50958904109575</v>
      </c>
      <c r="G80" s="579">
        <f>SUM(G81:G87)</f>
        <v>519.41369863013699</v>
      </c>
      <c r="I80" s="579">
        <f>SUM(I81:I87)</f>
        <v>519.41369863013699</v>
      </c>
    </row>
    <row r="81" spans="1:9" s="566" customFormat="1" ht="15">
      <c r="A81" s="577" t="s">
        <v>805</v>
      </c>
      <c r="B81" s="575"/>
      <c r="C81" s="571">
        <v>53.504440414748679</v>
      </c>
      <c r="E81" s="571">
        <v>54.356164383561641</v>
      </c>
      <c r="G81" s="571">
        <v>54.668493150684924</v>
      </c>
      <c r="I81" s="571">
        <v>54.668493150684924</v>
      </c>
    </row>
    <row r="82" spans="1:9" s="566" customFormat="1" ht="15">
      <c r="A82" s="577" t="s">
        <v>804</v>
      </c>
      <c r="B82" s="575"/>
      <c r="C82" s="571">
        <v>178.49555958525133</v>
      </c>
      <c r="E82" s="574">
        <v>181.33698630136988</v>
      </c>
      <c r="G82" s="574">
        <v>174.30684931506849</v>
      </c>
      <c r="I82" s="574">
        <v>174.30684931506849</v>
      </c>
    </row>
    <row r="83" spans="1:9" s="566" customFormat="1" ht="15">
      <c r="A83" s="570" t="s">
        <v>803</v>
      </c>
      <c r="B83" s="575"/>
      <c r="C83" s="571">
        <v>26</v>
      </c>
      <c r="E83" s="574">
        <v>0</v>
      </c>
      <c r="G83" s="574">
        <v>0</v>
      </c>
      <c r="I83" s="574">
        <v>0</v>
      </c>
    </row>
    <row r="84" spans="1:9" s="566" customFormat="1" ht="15">
      <c r="A84" s="577" t="s">
        <v>802</v>
      </c>
      <c r="B84" s="575"/>
      <c r="C84" s="571">
        <v>138</v>
      </c>
      <c r="E84" s="574">
        <v>141.02191780821917</v>
      </c>
      <c r="G84" s="574">
        <v>0</v>
      </c>
      <c r="I84" s="574">
        <v>0</v>
      </c>
    </row>
    <row r="85" spans="1:9" s="566" customFormat="1" ht="15">
      <c r="A85" s="577" t="s">
        <v>801</v>
      </c>
      <c r="B85" s="575"/>
      <c r="C85" s="571">
        <v>169</v>
      </c>
      <c r="E85" s="574">
        <v>171.49315068493149</v>
      </c>
      <c r="G85" s="574">
        <v>171.20547945205479</v>
      </c>
      <c r="I85" s="574">
        <v>171.20547945205479</v>
      </c>
    </row>
    <row r="86" spans="1:9" s="566" customFormat="1" ht="15">
      <c r="A86" s="577" t="s">
        <v>800</v>
      </c>
      <c r="B86" s="575"/>
      <c r="C86" s="571">
        <v>75</v>
      </c>
      <c r="E86" s="574">
        <v>76.813698630136983</v>
      </c>
      <c r="G86" s="574">
        <v>76.523287671232879</v>
      </c>
      <c r="I86" s="574">
        <v>76.523287671232879</v>
      </c>
    </row>
    <row r="87" spans="1:9" s="566" customFormat="1" ht="15">
      <c r="A87" s="577" t="s">
        <v>799</v>
      </c>
      <c r="B87" s="575"/>
      <c r="C87" s="571">
        <v>44</v>
      </c>
      <c r="E87" s="574">
        <v>43.487671232876714</v>
      </c>
      <c r="G87" s="574">
        <v>42.709589041095889</v>
      </c>
      <c r="I87" s="574">
        <v>42.709589041095889</v>
      </c>
    </row>
    <row r="88" spans="1:9" s="566" customFormat="1" ht="15">
      <c r="A88" s="576"/>
      <c r="B88" s="575"/>
      <c r="C88" s="573"/>
      <c r="E88" s="574"/>
      <c r="G88" s="573"/>
      <c r="I88" s="573"/>
    </row>
    <row r="89" spans="1:9" s="566" customFormat="1" ht="15">
      <c r="A89" s="475" t="s">
        <v>798</v>
      </c>
      <c r="B89" s="494"/>
      <c r="C89" s="573"/>
      <c r="E89" s="574"/>
      <c r="G89" s="573"/>
      <c r="I89" s="573"/>
    </row>
    <row r="90" spans="1:9" s="566" customFormat="1" ht="15">
      <c r="A90" s="472" t="s">
        <v>797</v>
      </c>
      <c r="B90" s="467"/>
      <c r="C90" s="571">
        <v>23239</v>
      </c>
      <c r="E90" s="571">
        <v>17643</v>
      </c>
      <c r="G90" s="571">
        <v>15968</v>
      </c>
      <c r="I90" s="571">
        <v>14452</v>
      </c>
    </row>
    <row r="91" spans="1:9" s="566" customFormat="1" ht="15">
      <c r="A91" s="472" t="s">
        <v>796</v>
      </c>
      <c r="B91" s="467"/>
      <c r="C91" s="571">
        <v>52636</v>
      </c>
      <c r="D91" s="568"/>
      <c r="E91" s="571">
        <v>49195</v>
      </c>
      <c r="F91" s="568"/>
      <c r="G91" s="571">
        <v>44127</v>
      </c>
      <c r="I91" s="571">
        <v>39582</v>
      </c>
    </row>
    <row r="92" spans="1:9" s="566" customFormat="1" ht="15">
      <c r="A92" s="472" t="s">
        <v>795</v>
      </c>
      <c r="B92" s="467"/>
      <c r="C92" s="571">
        <v>9478</v>
      </c>
      <c r="D92" s="568"/>
      <c r="E92" s="571">
        <v>7189</v>
      </c>
      <c r="F92" s="568"/>
      <c r="G92" s="571">
        <v>7010</v>
      </c>
      <c r="I92" s="571">
        <v>6836</v>
      </c>
    </row>
    <row r="93" spans="1:9" s="566" customFormat="1" ht="15">
      <c r="A93" s="472" t="s">
        <v>794</v>
      </c>
      <c r="B93" s="467"/>
      <c r="C93" s="571">
        <v>12639</v>
      </c>
      <c r="D93" s="568"/>
      <c r="E93" s="571">
        <v>12200</v>
      </c>
      <c r="F93" s="568"/>
      <c r="G93" s="571">
        <v>11601</v>
      </c>
      <c r="I93" s="571">
        <v>11031</v>
      </c>
    </row>
    <row r="94" spans="1:9" s="566" customFormat="1" ht="15">
      <c r="A94" s="472" t="s">
        <v>793</v>
      </c>
      <c r="B94" s="467"/>
      <c r="C94" s="571">
        <v>46351</v>
      </c>
      <c r="D94" s="568"/>
      <c r="E94" s="571">
        <v>44186</v>
      </c>
      <c r="F94" s="568"/>
      <c r="G94" s="571">
        <v>45152</v>
      </c>
      <c r="I94" s="571">
        <v>46138</v>
      </c>
    </row>
    <row r="95" spans="1:9" s="566" customFormat="1" ht="15">
      <c r="A95" s="472" t="s">
        <v>792</v>
      </c>
      <c r="B95" s="467"/>
      <c r="C95" s="571">
        <v>3474</v>
      </c>
      <c r="D95" s="568"/>
      <c r="E95" s="571">
        <v>1969</v>
      </c>
      <c r="F95" s="568"/>
      <c r="G95" s="571">
        <v>1694</v>
      </c>
      <c r="I95" s="571">
        <v>1457</v>
      </c>
    </row>
    <row r="96" spans="1:9" s="566" customFormat="1" ht="15">
      <c r="A96" s="472" t="s">
        <v>791</v>
      </c>
      <c r="B96" s="467"/>
      <c r="C96" s="571">
        <v>10</v>
      </c>
      <c r="D96" s="572"/>
      <c r="E96" s="571">
        <v>44</v>
      </c>
      <c r="F96" s="568"/>
      <c r="G96" s="571">
        <v>60</v>
      </c>
      <c r="I96" s="571">
        <v>83</v>
      </c>
    </row>
    <row r="97" spans="1:10" s="566" customFormat="1" ht="15">
      <c r="A97" s="472" t="s">
        <v>790</v>
      </c>
      <c r="B97" s="467"/>
      <c r="C97" s="571">
        <v>729</v>
      </c>
      <c r="D97" s="568"/>
      <c r="E97" s="571">
        <v>280</v>
      </c>
      <c r="F97" s="568"/>
      <c r="G97" s="571">
        <v>221</v>
      </c>
      <c r="I97" s="571">
        <v>175</v>
      </c>
    </row>
    <row r="98" spans="1:10" s="566" customFormat="1" ht="15">
      <c r="A98" s="472" t="s">
        <v>789</v>
      </c>
      <c r="B98" s="467"/>
      <c r="C98" s="571">
        <v>2576</v>
      </c>
      <c r="D98" s="568"/>
      <c r="E98" s="571">
        <v>1524</v>
      </c>
      <c r="F98" s="568"/>
      <c r="G98" s="571">
        <v>1341</v>
      </c>
      <c r="I98" s="571">
        <v>1180</v>
      </c>
    </row>
    <row r="99" spans="1:10" s="566" customFormat="1" ht="15">
      <c r="A99" s="472" t="s">
        <v>788</v>
      </c>
      <c r="B99" s="467"/>
      <c r="C99" s="571">
        <v>24949</v>
      </c>
      <c r="D99" s="568"/>
      <c r="E99" s="571">
        <v>25458</v>
      </c>
      <c r="F99" s="568"/>
      <c r="G99" s="571">
        <v>29848</v>
      </c>
      <c r="I99" s="571">
        <v>29848</v>
      </c>
    </row>
    <row r="100" spans="1:10" s="566" customFormat="1" ht="15">
      <c r="A100" s="492" t="s">
        <v>787</v>
      </c>
      <c r="B100" s="490"/>
      <c r="C100" s="571">
        <v>14088</v>
      </c>
      <c r="D100" s="568"/>
      <c r="E100" s="571">
        <v>14377</v>
      </c>
      <c r="F100" s="568"/>
      <c r="G100" s="571">
        <v>14476</v>
      </c>
      <c r="I100" s="571">
        <v>14576</v>
      </c>
    </row>
    <row r="101" spans="1:10" s="566" customFormat="1">
      <c r="A101" s="570"/>
      <c r="B101" s="569"/>
      <c r="C101" s="568"/>
      <c r="D101" s="568"/>
      <c r="E101" s="567"/>
    </row>
    <row r="102" spans="1:10" s="561" customFormat="1">
      <c r="A102" s="565" t="s">
        <v>1</v>
      </c>
      <c r="B102" s="564"/>
      <c r="D102" s="563"/>
      <c r="E102" s="239"/>
      <c r="F102" s="239"/>
      <c r="G102" s="312"/>
      <c r="H102" s="239"/>
      <c r="I102" s="312"/>
      <c r="J102" s="562"/>
    </row>
    <row r="103" spans="1:10" ht="42.75" customHeight="1">
      <c r="A103" s="1779" t="s">
        <v>786</v>
      </c>
      <c r="B103" s="1780"/>
      <c r="C103" s="1780"/>
      <c r="D103" s="1780"/>
      <c r="E103" s="1780"/>
      <c r="F103" s="1780"/>
      <c r="G103" s="1780"/>
      <c r="H103" s="1780"/>
      <c r="I103" s="1780"/>
      <c r="J103" s="1780"/>
    </row>
    <row r="104" spans="1:10" ht="17.25" customHeight="1">
      <c r="A104" s="1781" t="s">
        <v>785</v>
      </c>
      <c r="B104" s="1781"/>
      <c r="C104" s="1781"/>
      <c r="D104" s="1781"/>
      <c r="E104" s="1781"/>
      <c r="F104" s="1781"/>
      <c r="G104" s="1781"/>
      <c r="H104" s="1781"/>
      <c r="I104" s="1781"/>
      <c r="J104" s="1781"/>
    </row>
    <row r="105" spans="1:10" ht="43.5" customHeight="1">
      <c r="A105" s="1779" t="s">
        <v>784</v>
      </c>
      <c r="B105" s="1780"/>
      <c r="C105" s="1780"/>
      <c r="D105" s="1780"/>
      <c r="E105" s="1780"/>
      <c r="F105" s="1780"/>
      <c r="G105" s="1780"/>
      <c r="H105" s="1780"/>
      <c r="I105" s="1780"/>
      <c r="J105" s="560"/>
    </row>
    <row r="106" spans="1:10" ht="17.25" customHeight="1">
      <c r="A106" s="1779" t="s">
        <v>783</v>
      </c>
      <c r="B106" s="1780"/>
      <c r="C106" s="1780"/>
      <c r="D106" s="1780"/>
      <c r="E106" s="1780"/>
      <c r="F106" s="1780"/>
      <c r="G106" s="1780"/>
      <c r="H106" s="1780"/>
      <c r="I106" s="1780"/>
      <c r="J106" s="560"/>
    </row>
    <row r="107" spans="1:10" ht="49.5" customHeight="1">
      <c r="A107" s="1779" t="s">
        <v>782</v>
      </c>
      <c r="B107" s="1780"/>
      <c r="C107" s="1780"/>
      <c r="D107" s="1780"/>
      <c r="E107" s="1780"/>
      <c r="F107" s="1780"/>
      <c r="G107" s="1780"/>
      <c r="H107" s="1780"/>
      <c r="I107" s="1780"/>
      <c r="J107" s="560"/>
    </row>
    <row r="108" spans="1:10" ht="35.25" customHeight="1">
      <c r="A108" s="1777"/>
      <c r="B108" s="1777"/>
      <c r="C108" s="1777"/>
      <c r="D108" s="1777"/>
      <c r="E108" s="1777"/>
      <c r="F108" s="1777"/>
      <c r="G108" s="1777"/>
      <c r="H108" s="1777"/>
      <c r="I108" s="1777"/>
    </row>
    <row r="109" spans="1:10" ht="53.25" customHeight="1">
      <c r="A109" s="1778"/>
      <c r="B109" s="1778"/>
      <c r="C109" s="1778"/>
      <c r="D109" s="1778"/>
      <c r="E109" s="1778"/>
      <c r="F109" s="1778"/>
      <c r="G109" s="1778"/>
      <c r="H109" s="1778"/>
      <c r="I109" s="1778"/>
      <c r="J109" s="1778"/>
    </row>
    <row r="110" spans="1:10" ht="75" customHeight="1">
      <c r="A110" s="1778"/>
      <c r="B110" s="1778"/>
      <c r="C110" s="1778"/>
      <c r="D110" s="1778"/>
      <c r="E110" s="1778"/>
      <c r="F110" s="1778"/>
      <c r="G110" s="1778"/>
      <c r="H110" s="1778"/>
      <c r="I110" s="1778"/>
      <c r="J110" s="1778"/>
    </row>
    <row r="111" spans="1:10" ht="27.75" customHeight="1">
      <c r="A111" s="559"/>
      <c r="B111" s="558"/>
      <c r="C111" s="558"/>
      <c r="D111" s="558"/>
      <c r="E111" s="558"/>
      <c r="F111" s="558"/>
      <c r="G111" s="558"/>
      <c r="H111" s="558"/>
      <c r="I111" s="558"/>
      <c r="J111" s="558"/>
    </row>
    <row r="112" spans="1:10" ht="27.75" customHeight="1">
      <c r="A112" s="557"/>
      <c r="B112" s="9"/>
      <c r="C112" s="11"/>
      <c r="D112" s="9"/>
      <c r="E112" s="11"/>
      <c r="F112" s="9"/>
      <c r="G112" s="556"/>
      <c r="H112" s="9"/>
      <c r="I112" s="556"/>
      <c r="J112" s="9"/>
    </row>
    <row r="113" spans="1:10">
      <c r="A113" s="557"/>
      <c r="B113" s="9"/>
      <c r="C113" s="9"/>
      <c r="D113" s="9"/>
      <c r="E113" s="9"/>
      <c r="F113" s="9"/>
      <c r="G113" s="312"/>
      <c r="H113" s="9"/>
      <c r="I113" s="312"/>
      <c r="J113" s="9"/>
    </row>
    <row r="114" spans="1:10">
      <c r="A114" s="555"/>
      <c r="B114" s="9"/>
      <c r="C114" s="11"/>
      <c r="D114" s="9"/>
      <c r="E114" s="11"/>
      <c r="F114" s="9"/>
      <c r="G114" s="556"/>
      <c r="H114" s="9"/>
      <c r="I114" s="556"/>
      <c r="J114" s="9"/>
    </row>
    <row r="115" spans="1:10">
      <c r="A115" s="555"/>
      <c r="B115" s="9"/>
      <c r="C115" s="9"/>
      <c r="D115" s="9"/>
      <c r="E115" s="9"/>
      <c r="F115" s="9"/>
      <c r="G115" s="312"/>
      <c r="H115" s="9"/>
      <c r="I115" s="312"/>
      <c r="J115" s="9"/>
    </row>
    <row r="116" spans="1:10">
      <c r="A116" s="555"/>
      <c r="B116" s="9"/>
      <c r="C116" s="11"/>
      <c r="D116" s="9"/>
      <c r="E116" s="11"/>
      <c r="F116" s="9"/>
      <c r="G116" s="556"/>
      <c r="H116" s="9"/>
      <c r="I116" s="556"/>
      <c r="J116" s="9"/>
    </row>
    <row r="117" spans="1:10">
      <c r="A117" s="555"/>
      <c r="B117" s="9"/>
      <c r="C117" s="9"/>
      <c r="D117" s="9"/>
      <c r="E117" s="9"/>
      <c r="F117" s="9"/>
      <c r="G117" s="312"/>
      <c r="H117" s="9"/>
      <c r="I117" s="312"/>
      <c r="J117" s="9"/>
    </row>
    <row r="118" spans="1:10">
      <c r="A118" s="555"/>
      <c r="B118" s="9"/>
      <c r="C118" s="9"/>
      <c r="D118" s="9"/>
      <c r="E118" s="9"/>
      <c r="F118" s="9"/>
      <c r="G118" s="312"/>
      <c r="H118" s="9"/>
      <c r="I118" s="312"/>
      <c r="J118" s="9"/>
    </row>
    <row r="119" spans="1:10">
      <c r="A119" s="555"/>
      <c r="B119" s="9"/>
      <c r="C119" s="9"/>
      <c r="D119" s="9"/>
      <c r="E119" s="9"/>
      <c r="F119" s="9"/>
      <c r="G119" s="312"/>
      <c r="H119" s="9"/>
      <c r="I119" s="312"/>
      <c r="J119" s="9"/>
    </row>
    <row r="120" spans="1:10">
      <c r="B120" s="553"/>
      <c r="C120" s="553"/>
      <c r="D120" s="553"/>
      <c r="E120" s="554"/>
      <c r="F120" s="554"/>
    </row>
    <row r="121" spans="1:10">
      <c r="B121" s="553"/>
      <c r="C121" s="553"/>
      <c r="D121" s="553"/>
      <c r="E121" s="554"/>
      <c r="F121" s="554"/>
    </row>
    <row r="122" spans="1:10">
      <c r="B122" s="553"/>
      <c r="C122" s="553"/>
      <c r="D122" s="553"/>
      <c r="E122" s="554"/>
      <c r="F122" s="554"/>
    </row>
    <row r="123" spans="1:10">
      <c r="B123" s="553"/>
      <c r="C123" s="553"/>
      <c r="D123" s="553"/>
      <c r="E123" s="554"/>
      <c r="F123" s="554"/>
    </row>
    <row r="124" spans="1:10">
      <c r="B124" s="553"/>
      <c r="C124" s="553"/>
      <c r="D124" s="553"/>
      <c r="E124" s="554"/>
      <c r="F124" s="554"/>
    </row>
    <row r="125" spans="1:10">
      <c r="B125" s="553"/>
      <c r="C125" s="553"/>
      <c r="D125" s="553"/>
      <c r="E125" s="554"/>
      <c r="F125" s="554"/>
    </row>
    <row r="126" spans="1:10">
      <c r="B126" s="553"/>
      <c r="C126" s="553"/>
      <c r="D126" s="553"/>
      <c r="E126" s="554"/>
      <c r="F126" s="554"/>
    </row>
    <row r="127" spans="1:10">
      <c r="B127" s="553"/>
      <c r="C127" s="553"/>
      <c r="D127" s="553"/>
      <c r="E127" s="554"/>
      <c r="F127" s="554"/>
    </row>
    <row r="128" spans="1:10">
      <c r="B128" s="553"/>
      <c r="C128" s="553"/>
      <c r="D128" s="553"/>
      <c r="E128" s="554"/>
      <c r="F128" s="554"/>
    </row>
    <row r="129" spans="2:6">
      <c r="B129" s="553"/>
      <c r="C129" s="553"/>
      <c r="D129" s="553"/>
      <c r="E129" s="554"/>
      <c r="F129" s="554"/>
    </row>
    <row r="130" spans="2:6">
      <c r="B130" s="553"/>
      <c r="C130" s="553"/>
      <c r="D130" s="553"/>
      <c r="E130" s="554"/>
      <c r="F130" s="554"/>
    </row>
    <row r="131" spans="2:6">
      <c r="B131" s="553"/>
      <c r="C131" s="553"/>
      <c r="D131" s="553"/>
      <c r="E131" s="554"/>
      <c r="F131" s="554"/>
    </row>
    <row r="132" spans="2:6">
      <c r="B132" s="553"/>
      <c r="C132" s="553"/>
      <c r="D132" s="553"/>
      <c r="E132" s="554"/>
      <c r="F132" s="554"/>
    </row>
    <row r="133" spans="2:6">
      <c r="B133" s="553"/>
      <c r="C133" s="553"/>
      <c r="D133" s="553"/>
      <c r="E133" s="554"/>
      <c r="F133" s="554"/>
    </row>
    <row r="134" spans="2:6">
      <c r="B134" s="553"/>
      <c r="C134" s="553"/>
      <c r="D134" s="553"/>
      <c r="E134" s="554"/>
      <c r="F134" s="554"/>
    </row>
    <row r="135" spans="2:6">
      <c r="B135" s="553"/>
      <c r="C135" s="553"/>
      <c r="D135" s="553"/>
      <c r="E135" s="554"/>
      <c r="F135" s="554"/>
    </row>
    <row r="136" spans="2:6">
      <c r="B136" s="553"/>
      <c r="C136" s="553"/>
      <c r="D136" s="553"/>
      <c r="E136" s="554"/>
      <c r="F136" s="554"/>
    </row>
    <row r="137" spans="2:6">
      <c r="B137" s="553"/>
      <c r="C137" s="553"/>
      <c r="D137" s="553"/>
      <c r="E137" s="554"/>
      <c r="F137" s="554"/>
    </row>
    <row r="138" spans="2:6">
      <c r="B138" s="553"/>
      <c r="C138" s="553"/>
      <c r="D138" s="553"/>
      <c r="E138" s="554"/>
      <c r="F138" s="554"/>
    </row>
    <row r="139" spans="2:6">
      <c r="B139" s="553"/>
      <c r="C139" s="553"/>
      <c r="D139" s="553"/>
      <c r="E139" s="554"/>
      <c r="F139" s="554"/>
    </row>
    <row r="140" spans="2:6">
      <c r="B140" s="553"/>
      <c r="C140" s="553"/>
      <c r="D140" s="553"/>
      <c r="E140" s="554"/>
      <c r="F140" s="554"/>
    </row>
    <row r="141" spans="2:6">
      <c r="B141" s="553"/>
      <c r="C141" s="553"/>
      <c r="D141" s="553"/>
      <c r="E141" s="554"/>
      <c r="F141" s="554"/>
    </row>
    <row r="142" spans="2:6">
      <c r="B142" s="553"/>
      <c r="C142" s="553"/>
      <c r="D142" s="553"/>
      <c r="E142" s="554"/>
      <c r="F142" s="554"/>
    </row>
    <row r="143" spans="2:6">
      <c r="B143" s="553"/>
      <c r="C143" s="553"/>
      <c r="D143" s="553"/>
      <c r="E143" s="554"/>
      <c r="F143" s="554"/>
    </row>
    <row r="144" spans="2:6">
      <c r="B144" s="553"/>
      <c r="C144" s="553"/>
      <c r="D144" s="553"/>
      <c r="E144" s="554"/>
      <c r="F144" s="554"/>
    </row>
    <row r="145" spans="2:6">
      <c r="B145" s="553"/>
      <c r="C145" s="553"/>
      <c r="D145" s="553"/>
      <c r="E145" s="554"/>
      <c r="F145" s="554"/>
    </row>
    <row r="146" spans="2:6">
      <c r="B146" s="553"/>
      <c r="C146" s="553"/>
      <c r="D146" s="553"/>
      <c r="E146" s="554"/>
      <c r="F146" s="554"/>
    </row>
    <row r="147" spans="2:6">
      <c r="B147" s="553"/>
      <c r="C147" s="553"/>
      <c r="D147" s="553"/>
      <c r="E147" s="554"/>
      <c r="F147" s="554"/>
    </row>
    <row r="148" spans="2:6">
      <c r="B148" s="553"/>
      <c r="C148" s="553"/>
      <c r="D148" s="553"/>
      <c r="E148" s="554"/>
      <c r="F148" s="554"/>
    </row>
    <row r="149" spans="2:6">
      <c r="B149" s="553"/>
    </row>
    <row r="150" spans="2:6">
      <c r="B150" s="553"/>
    </row>
    <row r="151" spans="2:6">
      <c r="B151" s="553"/>
    </row>
    <row r="152" spans="2:6">
      <c r="B152" s="553"/>
    </row>
    <row r="153" spans="2:6">
      <c r="B153" s="553"/>
    </row>
    <row r="154" spans="2:6">
      <c r="B154" s="553"/>
    </row>
    <row r="155" spans="2:6">
      <c r="B155" s="553"/>
    </row>
    <row r="156" spans="2:6">
      <c r="B156" s="553"/>
    </row>
    <row r="157" spans="2:6">
      <c r="B157" s="553"/>
    </row>
    <row r="158" spans="2:6">
      <c r="B158" s="553"/>
    </row>
    <row r="159" spans="2:6">
      <c r="B159" s="553"/>
    </row>
    <row r="160" spans="2:6">
      <c r="B160" s="553"/>
    </row>
    <row r="161" spans="2:2">
      <c r="B161" s="553"/>
    </row>
    <row r="162" spans="2:2">
      <c r="B162" s="553"/>
    </row>
    <row r="163" spans="2:2">
      <c r="B163" s="553"/>
    </row>
    <row r="164" spans="2:2">
      <c r="B164" s="553"/>
    </row>
    <row r="165" spans="2:2">
      <c r="B165" s="553"/>
    </row>
  </sheetData>
  <mergeCells count="8">
    <mergeCell ref="A108:I108"/>
    <mergeCell ref="A109:J109"/>
    <mergeCell ref="A110:J110"/>
    <mergeCell ref="A103:J103"/>
    <mergeCell ref="A104:J104"/>
    <mergeCell ref="A105:I105"/>
    <mergeCell ref="A106:I106"/>
    <mergeCell ref="A107:I107"/>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N119"/>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67" sqref="A67:XFD76"/>
    </sheetView>
  </sheetViews>
  <sheetFormatPr defaultRowHeight="12.75"/>
  <cols>
    <col min="1" max="1" width="43.28515625" style="553" customWidth="1"/>
    <col min="2" max="2" width="8.140625" style="551" customWidth="1"/>
    <col min="3" max="3" width="15.42578125" style="550" customWidth="1"/>
    <col min="4" max="4" width="3" style="550" customWidth="1"/>
    <col min="5" max="5" width="15.28515625" style="549" customWidth="1"/>
    <col min="6" max="6" width="2.7109375" style="548" customWidth="1"/>
    <col min="7" max="7" width="16" style="549" customWidth="1"/>
    <col min="8" max="8" width="3.140625" style="548" bestFit="1" customWidth="1"/>
    <col min="9" max="9" width="16" style="549" customWidth="1"/>
    <col min="10" max="10" width="3.140625" style="548" bestFit="1" customWidth="1"/>
    <col min="11" max="16384" width="9.140625" style="547"/>
  </cols>
  <sheetData>
    <row r="1" spans="1:10" s="624" customFormat="1" ht="15.75">
      <c r="A1" s="629" t="s">
        <v>53</v>
      </c>
      <c r="B1" s="638">
        <v>2016</v>
      </c>
      <c r="C1" s="637"/>
      <c r="E1" s="637"/>
      <c r="G1" s="636"/>
      <c r="H1" s="630"/>
      <c r="I1" s="636"/>
      <c r="J1" s="630"/>
    </row>
    <row r="2" spans="1:10" s="624" customFormat="1" ht="15.75">
      <c r="A2" s="629" t="s">
        <v>52</v>
      </c>
      <c r="B2" s="635" t="s">
        <v>51</v>
      </c>
      <c r="C2" s="635" t="s">
        <v>50</v>
      </c>
      <c r="D2" s="630"/>
      <c r="E2" s="634"/>
      <c r="F2" s="632"/>
      <c r="G2" s="634"/>
      <c r="H2" s="630"/>
      <c r="I2" s="634"/>
      <c r="J2" s="630"/>
    </row>
    <row r="3" spans="1:10" s="624" customFormat="1" ht="15.75">
      <c r="A3" s="629" t="s">
        <v>49</v>
      </c>
      <c r="B3" s="633" t="s">
        <v>781</v>
      </c>
      <c r="C3" s="633" t="s">
        <v>780</v>
      </c>
      <c r="D3" s="630"/>
      <c r="E3" s="631"/>
      <c r="F3" s="632"/>
      <c r="G3" s="631"/>
      <c r="H3" s="630"/>
      <c r="I3" s="631"/>
      <c r="J3" s="630"/>
    </row>
    <row r="4" spans="1:10" s="624" customFormat="1" ht="15.75">
      <c r="A4" s="629" t="s">
        <v>46</v>
      </c>
      <c r="B4" s="633" t="s">
        <v>881</v>
      </c>
      <c r="C4" s="633" t="s">
        <v>880</v>
      </c>
      <c r="D4" s="630"/>
      <c r="E4" s="631"/>
      <c r="F4" s="632"/>
      <c r="G4" s="631"/>
      <c r="H4" s="630"/>
      <c r="I4" s="631"/>
      <c r="J4" s="630"/>
    </row>
    <row r="5" spans="1:10" s="624" customFormat="1" ht="15.75">
      <c r="A5" s="629" t="s">
        <v>43</v>
      </c>
      <c r="B5" s="628" t="s">
        <v>879</v>
      </c>
      <c r="C5" s="628" t="s">
        <v>878</v>
      </c>
      <c r="D5" s="627"/>
      <c r="E5" s="626"/>
      <c r="G5" s="626"/>
      <c r="I5" s="626"/>
    </row>
    <row r="6" spans="1:10" s="612" customFormat="1">
      <c r="A6" s="623"/>
      <c r="B6" s="622"/>
      <c r="C6" s="621"/>
      <c r="D6" s="620"/>
      <c r="E6" s="621"/>
      <c r="F6" s="620"/>
      <c r="G6" s="621"/>
      <c r="H6" s="620"/>
      <c r="I6" s="621" t="s">
        <v>41</v>
      </c>
      <c r="J6" s="620"/>
    </row>
    <row r="7" spans="1:10">
      <c r="C7" s="619" t="s">
        <v>40</v>
      </c>
      <c r="D7" s="618" t="s">
        <v>37</v>
      </c>
      <c r="E7" s="619" t="s">
        <v>40</v>
      </c>
      <c r="F7" s="618" t="s">
        <v>37</v>
      </c>
      <c r="G7" s="619" t="s">
        <v>39</v>
      </c>
      <c r="H7" s="618" t="s">
        <v>37</v>
      </c>
      <c r="I7" s="619" t="s">
        <v>38</v>
      </c>
      <c r="J7" s="618" t="s">
        <v>37</v>
      </c>
    </row>
    <row r="8" spans="1:10" s="612" customFormat="1" ht="14.25">
      <c r="A8" s="617"/>
      <c r="B8" s="616"/>
      <c r="C8" s="615" t="str">
        <f>"FY " &amp; FiscalYear - 3</f>
        <v>FY 2013</v>
      </c>
      <c r="D8" s="613" t="s">
        <v>36</v>
      </c>
      <c r="E8" s="615" t="str">
        <f>"FY " &amp; FiscalYear - 2</f>
        <v>FY 2014</v>
      </c>
      <c r="F8" s="613" t="s">
        <v>36</v>
      </c>
      <c r="G8" s="614" t="str">
        <f>"FY " &amp; FiscalYear - 1</f>
        <v>FY 2015</v>
      </c>
      <c r="H8" s="613" t="s">
        <v>36</v>
      </c>
      <c r="I8" s="614" t="str">
        <f>"FY " &amp; FiscalYear</f>
        <v>FY 2016</v>
      </c>
      <c r="J8" s="613" t="s">
        <v>36</v>
      </c>
    </row>
    <row r="9" spans="1:10" s="578" customFormat="1">
      <c r="A9" s="412" t="s">
        <v>35</v>
      </c>
      <c r="B9" s="581"/>
    </row>
    <row r="10" spans="1:10" s="578" customFormat="1">
      <c r="A10" s="647" t="s">
        <v>877</v>
      </c>
      <c r="B10" s="683"/>
    </row>
    <row r="11" spans="1:10" s="578" customFormat="1">
      <c r="A11" s="645" t="s">
        <v>876</v>
      </c>
      <c r="B11" s="643"/>
    </row>
    <row r="12" spans="1:10" s="578" customFormat="1">
      <c r="A12" s="644" t="s">
        <v>855</v>
      </c>
      <c r="B12" s="646"/>
      <c r="C12" s="669">
        <v>1303476.6824130851</v>
      </c>
      <c r="D12" s="664"/>
      <c r="E12" s="669">
        <v>1360640.7055555556</v>
      </c>
      <c r="F12" s="650"/>
      <c r="G12" s="669">
        <v>1697977.2886788121</v>
      </c>
      <c r="I12" s="669">
        <v>1797121.4543377059</v>
      </c>
    </row>
    <row r="13" spans="1:10" s="578" customFormat="1">
      <c r="A13" s="644"/>
      <c r="B13" s="646"/>
      <c r="C13" s="659"/>
      <c r="D13" s="664"/>
      <c r="E13" s="650"/>
      <c r="F13" s="664"/>
      <c r="G13" s="650"/>
    </row>
    <row r="14" spans="1:10" s="578" customFormat="1">
      <c r="A14" s="647" t="s">
        <v>875</v>
      </c>
      <c r="B14" s="643"/>
      <c r="C14" s="659"/>
      <c r="D14" s="664"/>
      <c r="E14" s="650"/>
      <c r="F14" s="664"/>
      <c r="G14" s="650"/>
    </row>
    <row r="15" spans="1:10" s="578" customFormat="1">
      <c r="A15" s="645" t="s">
        <v>874</v>
      </c>
      <c r="B15" s="646"/>
      <c r="C15" s="669">
        <v>842946</v>
      </c>
      <c r="D15" s="669"/>
      <c r="E15" s="669">
        <f>E17+E20+E23</f>
        <v>858056.33333333326</v>
      </c>
      <c r="F15" s="650"/>
      <c r="G15" s="669">
        <f>G17+G20+G23</f>
        <v>910469.24173743767</v>
      </c>
      <c r="I15" s="669">
        <f>I17+I20+I23</f>
        <v>928735.38705764664</v>
      </c>
    </row>
    <row r="16" spans="1:10" s="578" customFormat="1">
      <c r="A16" s="644" t="s">
        <v>873</v>
      </c>
      <c r="B16" s="646"/>
      <c r="C16" s="682"/>
      <c r="D16" s="664"/>
      <c r="E16" s="650"/>
      <c r="F16" s="664"/>
      <c r="G16" s="650"/>
    </row>
    <row r="17" spans="1:14" s="578" customFormat="1" ht="15">
      <c r="A17" s="665" t="s">
        <v>872</v>
      </c>
      <c r="B17" s="643"/>
      <c r="C17" s="681">
        <v>138104.41666666666</v>
      </c>
      <c r="D17" s="669"/>
      <c r="E17" s="657">
        <v>144040.41666666666</v>
      </c>
      <c r="F17" s="650"/>
      <c r="G17" s="657">
        <v>133435.44428375317</v>
      </c>
      <c r="I17" s="657">
        <v>127291.64806589643</v>
      </c>
      <c r="K17" s="657"/>
      <c r="L17" s="657"/>
      <c r="M17" s="657"/>
      <c r="N17" s="657"/>
    </row>
    <row r="18" spans="1:14" s="578" customFormat="1" ht="15">
      <c r="A18" s="665" t="s">
        <v>854</v>
      </c>
      <c r="B18" s="643"/>
      <c r="C18" s="667">
        <v>415.41014870349437</v>
      </c>
      <c r="D18" s="679"/>
      <c r="E18" s="678">
        <v>447.06</v>
      </c>
      <c r="F18" s="242"/>
      <c r="G18" s="678">
        <v>480.46</v>
      </c>
      <c r="I18" s="678">
        <v>497.82</v>
      </c>
      <c r="K18" s="657"/>
      <c r="L18" s="657"/>
      <c r="M18" s="657"/>
      <c r="N18" s="657"/>
    </row>
    <row r="19" spans="1:14" s="578" customFormat="1" ht="15">
      <c r="A19" s="644" t="s">
        <v>871</v>
      </c>
      <c r="B19" s="643"/>
      <c r="C19" s="659"/>
      <c r="D19" s="664"/>
      <c r="E19" s="242"/>
      <c r="F19" s="433"/>
      <c r="G19" s="242"/>
      <c r="K19" s="657"/>
      <c r="L19" s="657"/>
      <c r="M19" s="657"/>
      <c r="N19" s="657"/>
    </row>
    <row r="20" spans="1:14" s="578" customFormat="1" ht="15">
      <c r="A20" s="665" t="s">
        <v>869</v>
      </c>
      <c r="B20" s="646"/>
      <c r="C20" s="681">
        <v>106714.5</v>
      </c>
      <c r="D20" s="669"/>
      <c r="E20" s="680">
        <v>111326.91666666667</v>
      </c>
      <c r="F20" s="242"/>
      <c r="G20" s="680">
        <v>110489.7974536845</v>
      </c>
      <c r="I20" s="680">
        <v>111411.73899175016</v>
      </c>
      <c r="K20" s="657"/>
      <c r="L20" s="657"/>
      <c r="M20" s="657"/>
      <c r="N20" s="657"/>
    </row>
    <row r="21" spans="1:14" s="578" customFormat="1">
      <c r="A21" s="665" t="s">
        <v>854</v>
      </c>
      <c r="B21" s="646"/>
      <c r="C21" s="667">
        <v>1169.3385792706308</v>
      </c>
      <c r="D21" s="679"/>
      <c r="E21" s="678">
        <v>1295.55</v>
      </c>
      <c r="F21" s="242"/>
      <c r="G21" s="678">
        <v>1322.34</v>
      </c>
      <c r="I21" s="678">
        <v>1364.17</v>
      </c>
    </row>
    <row r="22" spans="1:14" s="578" customFormat="1">
      <c r="A22" s="644" t="s">
        <v>870</v>
      </c>
      <c r="B22" s="646"/>
      <c r="C22" s="682"/>
      <c r="D22" s="664"/>
      <c r="E22" s="242"/>
      <c r="F22" s="433"/>
      <c r="G22" s="242"/>
    </row>
    <row r="23" spans="1:14" s="578" customFormat="1" ht="15">
      <c r="A23" s="665" t="s">
        <v>869</v>
      </c>
      <c r="B23" s="643"/>
      <c r="C23" s="681">
        <v>598127.08333333337</v>
      </c>
      <c r="D23" s="669"/>
      <c r="E23" s="680">
        <v>602689</v>
      </c>
      <c r="F23" s="242"/>
      <c r="G23" s="680">
        <v>666544</v>
      </c>
      <c r="I23" s="680">
        <v>690032</v>
      </c>
    </row>
    <row r="24" spans="1:14" s="578" customFormat="1">
      <c r="A24" s="665" t="s">
        <v>854</v>
      </c>
      <c r="B24" s="646"/>
      <c r="C24" s="667">
        <v>225.74766565494926</v>
      </c>
      <c r="D24" s="679"/>
      <c r="E24" s="678">
        <v>223.7</v>
      </c>
      <c r="F24" s="242"/>
      <c r="G24" s="678">
        <v>225.31</v>
      </c>
      <c r="I24" s="678">
        <v>229.05</v>
      </c>
    </row>
    <row r="25" spans="1:14" s="578" customFormat="1">
      <c r="A25" s="665"/>
      <c r="B25" s="646"/>
      <c r="C25" s="677"/>
      <c r="D25" s="664"/>
      <c r="E25" s="650"/>
      <c r="F25" s="664"/>
      <c r="G25" s="650"/>
    </row>
    <row r="26" spans="1:14">
      <c r="A26" s="645" t="s">
        <v>866</v>
      </c>
      <c r="B26" s="553"/>
      <c r="C26" s="666"/>
      <c r="D26" s="554"/>
      <c r="E26" s="666"/>
    </row>
    <row r="27" spans="1:14" s="578" customFormat="1">
      <c r="A27" s="644" t="s">
        <v>860</v>
      </c>
      <c r="B27" s="676"/>
      <c r="C27" s="649">
        <v>1878722975.1099999</v>
      </c>
      <c r="D27" s="649"/>
      <c r="E27" s="649">
        <v>1967495082.02</v>
      </c>
      <c r="F27" s="650"/>
      <c r="G27" s="662">
        <v>2176927201</v>
      </c>
      <c r="H27" s="673"/>
      <c r="I27" s="662">
        <v>2144217000</v>
      </c>
    </row>
    <row r="28" spans="1:14" s="578" customFormat="1">
      <c r="A28" s="644" t="s">
        <v>852</v>
      </c>
      <c r="B28" s="676"/>
      <c r="C28" s="649">
        <v>0</v>
      </c>
      <c r="D28" s="649"/>
      <c r="E28" s="649">
        <v>0</v>
      </c>
      <c r="F28" s="650"/>
      <c r="G28" s="662"/>
      <c r="H28" s="673"/>
      <c r="I28" s="662">
        <v>175772000</v>
      </c>
    </row>
    <row r="29" spans="1:14" s="674" customFormat="1">
      <c r="A29" s="644" t="s">
        <v>851</v>
      </c>
      <c r="B29" s="646"/>
      <c r="C29" s="649">
        <v>1954023163.73</v>
      </c>
      <c r="D29" s="649"/>
      <c r="E29" s="649">
        <v>2247265351.1700001</v>
      </c>
      <c r="F29" s="650"/>
      <c r="G29" s="672">
        <v>2500734387.1682305</v>
      </c>
      <c r="H29" s="675"/>
      <c r="I29" s="672">
        <v>2494854000</v>
      </c>
    </row>
    <row r="30" spans="1:14" s="578" customFormat="1">
      <c r="A30" s="665" t="s">
        <v>868</v>
      </c>
      <c r="B30" s="646"/>
      <c r="C30" s="649">
        <v>3832746138.8400002</v>
      </c>
      <c r="D30" s="649"/>
      <c r="E30" s="649">
        <v>4214760433.1900001</v>
      </c>
      <c r="F30" s="664"/>
      <c r="G30" s="672">
        <v>4677661588.1682301</v>
      </c>
      <c r="H30" s="673"/>
      <c r="I30" s="672">
        <v>4814843000</v>
      </c>
    </row>
    <row r="31" spans="1:14">
      <c r="A31" s="644"/>
      <c r="B31" s="553"/>
      <c r="C31" s="554"/>
      <c r="D31" s="554"/>
      <c r="G31" s="671"/>
    </row>
    <row r="32" spans="1:14">
      <c r="A32" s="647" t="s">
        <v>867</v>
      </c>
      <c r="B32" s="553"/>
      <c r="C32" s="554"/>
      <c r="D32" s="554"/>
    </row>
    <row r="33" spans="1:9">
      <c r="A33" s="645" t="s">
        <v>856</v>
      </c>
      <c r="B33" s="553"/>
      <c r="C33" s="554"/>
      <c r="D33" s="554"/>
    </row>
    <row r="34" spans="1:9">
      <c r="A34" s="644" t="s">
        <v>855</v>
      </c>
      <c r="B34" s="553"/>
      <c r="C34" s="670">
        <v>234123.91666666666</v>
      </c>
      <c r="D34" s="554"/>
      <c r="E34" s="670">
        <v>267709.41666666669</v>
      </c>
      <c r="F34" s="650"/>
      <c r="G34" s="669">
        <v>500311.30745945359</v>
      </c>
      <c r="I34" s="669">
        <v>586159.34199702356</v>
      </c>
    </row>
    <row r="35" spans="1:9">
      <c r="A35" s="644" t="s">
        <v>854</v>
      </c>
      <c r="B35" s="553"/>
      <c r="C35" s="668">
        <v>273.65658951260497</v>
      </c>
      <c r="D35" s="554"/>
      <c r="E35" s="668">
        <v>371.35939666236362</v>
      </c>
      <c r="F35" s="650"/>
      <c r="G35" s="667">
        <v>526.15317401798734</v>
      </c>
      <c r="I35" s="667">
        <v>546.97271491801064</v>
      </c>
    </row>
    <row r="36" spans="1:9">
      <c r="A36" s="645" t="s">
        <v>866</v>
      </c>
      <c r="B36" s="553"/>
      <c r="C36" s="666"/>
      <c r="D36" s="554"/>
      <c r="E36" s="666"/>
    </row>
    <row r="37" spans="1:9">
      <c r="A37" s="652" t="s">
        <v>865</v>
      </c>
      <c r="B37" s="553"/>
      <c r="C37" s="666">
        <v>335486786.13999999</v>
      </c>
      <c r="D37" s="554"/>
      <c r="E37" s="666">
        <v>177314688.95999998</v>
      </c>
      <c r="F37" s="650"/>
      <c r="G37" s="666">
        <v>29159000</v>
      </c>
      <c r="I37" s="666">
        <v>23651000</v>
      </c>
    </row>
    <row r="38" spans="1:9">
      <c r="A38" s="652" t="s">
        <v>851</v>
      </c>
      <c r="B38" s="553"/>
      <c r="C38" s="666">
        <v>433347844.56000006</v>
      </c>
      <c r="D38" s="554"/>
      <c r="E38" s="666">
        <v>1009464272.13</v>
      </c>
      <c r="F38" s="650"/>
      <c r="G38" s="666">
        <v>3002522167.9047298</v>
      </c>
      <c r="I38" s="649">
        <v>3762223000</v>
      </c>
    </row>
    <row r="39" spans="1:9" s="578" customFormat="1">
      <c r="A39" s="644" t="s">
        <v>859</v>
      </c>
      <c r="B39" s="643"/>
      <c r="C39" s="666">
        <v>0</v>
      </c>
      <c r="D39" s="649"/>
      <c r="E39" s="666">
        <v>6217928.3600000003</v>
      </c>
      <c r="F39" s="650"/>
      <c r="G39" s="666">
        <v>0</v>
      </c>
      <c r="I39" s="649">
        <v>0</v>
      </c>
    </row>
    <row r="40" spans="1:9">
      <c r="A40" s="665" t="s">
        <v>864</v>
      </c>
      <c r="B40" s="553"/>
      <c r="C40" s="649">
        <v>768834630.70000005</v>
      </c>
      <c r="D40" s="554"/>
      <c r="E40" s="649">
        <v>1192996889.4499998</v>
      </c>
      <c r="F40" s="650"/>
      <c r="G40" s="649">
        <v>3031681167.9047298</v>
      </c>
      <c r="I40" s="649">
        <v>3785874000</v>
      </c>
    </row>
    <row r="41" spans="1:9">
      <c r="A41" s="644"/>
      <c r="B41" s="553"/>
      <c r="C41" s="554"/>
      <c r="D41" s="554"/>
    </row>
    <row r="42" spans="1:9" s="578" customFormat="1">
      <c r="A42" s="647" t="s">
        <v>863</v>
      </c>
      <c r="B42" s="646"/>
      <c r="C42" s="649"/>
      <c r="D42" s="649"/>
      <c r="E42" s="649"/>
      <c r="F42" s="664"/>
      <c r="G42" s="649"/>
    </row>
    <row r="43" spans="1:9" s="578" customFormat="1">
      <c r="A43" s="645" t="s">
        <v>860</v>
      </c>
      <c r="B43" s="646"/>
      <c r="C43" s="649">
        <v>489890557.38999987</v>
      </c>
      <c r="D43" s="649"/>
      <c r="E43" s="649">
        <v>501753605.01360005</v>
      </c>
      <c r="F43" s="664"/>
      <c r="G43" s="649">
        <v>586598596.2306751</v>
      </c>
      <c r="I43" s="649">
        <v>525768000</v>
      </c>
    </row>
    <row r="44" spans="1:9" s="578" customFormat="1">
      <c r="A44" s="645" t="s">
        <v>862</v>
      </c>
      <c r="B44" s="646"/>
      <c r="C44" s="649">
        <v>348269381.33000004</v>
      </c>
      <c r="D44" s="649"/>
      <c r="E44" s="649">
        <v>343597411.15000004</v>
      </c>
      <c r="F44" s="650"/>
      <c r="G44" s="649">
        <v>344212433.968382</v>
      </c>
      <c r="I44" s="649">
        <v>355966000</v>
      </c>
    </row>
    <row r="45" spans="1:9" s="578" customFormat="1">
      <c r="A45" s="645" t="s">
        <v>852</v>
      </c>
      <c r="B45" s="646"/>
      <c r="C45" s="649">
        <v>12086816</v>
      </c>
      <c r="D45" s="649"/>
      <c r="E45" s="649">
        <v>12105809.5</v>
      </c>
      <c r="F45" s="664"/>
      <c r="G45" s="649">
        <v>12327000</v>
      </c>
      <c r="I45" s="649">
        <v>12327000</v>
      </c>
    </row>
    <row r="46" spans="1:9" s="566" customFormat="1">
      <c r="A46" s="645" t="s">
        <v>851</v>
      </c>
      <c r="C46" s="649">
        <v>532880963.30999994</v>
      </c>
      <c r="D46" s="649"/>
      <c r="E46" s="649">
        <v>435269856.546538</v>
      </c>
      <c r="F46" s="664"/>
      <c r="G46" s="649">
        <v>466402353.46085978</v>
      </c>
      <c r="I46" s="649">
        <v>423669000</v>
      </c>
    </row>
    <row r="47" spans="1:9" s="578" customFormat="1">
      <c r="A47" s="645" t="s">
        <v>859</v>
      </c>
      <c r="B47" s="643"/>
      <c r="C47" s="649">
        <v>400438483</v>
      </c>
      <c r="D47" s="649"/>
      <c r="E47" s="649">
        <v>531106249.41986203</v>
      </c>
      <c r="F47" s="650"/>
      <c r="G47" s="649">
        <v>513551000</v>
      </c>
      <c r="I47" s="649">
        <v>525551000</v>
      </c>
    </row>
    <row r="48" spans="1:9" s="578" customFormat="1">
      <c r="A48" s="644" t="s">
        <v>861</v>
      </c>
      <c r="B48" s="643"/>
      <c r="C48" s="649">
        <v>1783566201.0299997</v>
      </c>
      <c r="D48" s="649"/>
      <c r="E48" s="649">
        <v>1823832931.6300001</v>
      </c>
      <c r="F48" s="650"/>
      <c r="G48" s="649">
        <v>1923091383.6599169</v>
      </c>
      <c r="I48" s="649">
        <v>1843281000</v>
      </c>
    </row>
    <row r="49" spans="1:9" s="578" customFormat="1">
      <c r="A49" s="645"/>
      <c r="B49" s="643"/>
      <c r="C49" s="649"/>
      <c r="D49" s="649"/>
      <c r="E49" s="649"/>
      <c r="F49" s="664"/>
      <c r="G49" s="649"/>
    </row>
    <row r="50" spans="1:9" s="578" customFormat="1">
      <c r="A50" s="647" t="s">
        <v>858</v>
      </c>
      <c r="B50" s="643"/>
      <c r="C50" s="649"/>
      <c r="D50" s="649"/>
      <c r="E50" s="649"/>
      <c r="F50" s="664"/>
      <c r="G50" s="649"/>
    </row>
    <row r="51" spans="1:9" s="578" customFormat="1">
      <c r="A51" s="645" t="s">
        <v>860</v>
      </c>
      <c r="B51" s="643"/>
      <c r="C51" s="649">
        <v>3052369699.9699998</v>
      </c>
      <c r="D51" s="649"/>
      <c r="E51" s="649">
        <v>2990160787.1436</v>
      </c>
      <c r="F51" s="664"/>
      <c r="G51" s="662">
        <v>3136897231.1990571</v>
      </c>
      <c r="H51" s="663"/>
      <c r="I51" s="662">
        <v>3049602000</v>
      </c>
    </row>
    <row r="52" spans="1:9" s="578" customFormat="1">
      <c r="A52" s="645" t="s">
        <v>852</v>
      </c>
      <c r="B52" s="643"/>
      <c r="C52" s="649">
        <v>12086816</v>
      </c>
      <c r="D52" s="649"/>
      <c r="E52" s="649">
        <v>12105809.5</v>
      </c>
      <c r="F52" s="664"/>
      <c r="G52" s="662">
        <v>12327000</v>
      </c>
      <c r="H52" s="663"/>
      <c r="I52" s="662">
        <v>188099000</v>
      </c>
    </row>
    <row r="53" spans="1:9" s="578" customFormat="1">
      <c r="A53" s="645" t="s">
        <v>851</v>
      </c>
      <c r="B53" s="646"/>
      <c r="C53" s="649">
        <v>2920251971.5999999</v>
      </c>
      <c r="D53" s="664"/>
      <c r="E53" s="649">
        <v>3691999479.8465381</v>
      </c>
      <c r="F53" s="664"/>
      <c r="G53" s="662">
        <v>5969658908.5338192</v>
      </c>
      <c r="H53" s="663"/>
      <c r="I53" s="662">
        <v>6680746000</v>
      </c>
    </row>
    <row r="54" spans="1:9" s="578" customFormat="1">
      <c r="A54" s="645" t="s">
        <v>859</v>
      </c>
      <c r="B54" s="646"/>
      <c r="C54" s="649">
        <v>400438483</v>
      </c>
      <c r="D54" s="649"/>
      <c r="E54" s="649">
        <v>537324177.77986205</v>
      </c>
      <c r="F54" s="664"/>
      <c r="G54" s="662">
        <v>513551000</v>
      </c>
      <c r="H54" s="663"/>
      <c r="I54" s="662">
        <v>525551000</v>
      </c>
    </row>
    <row r="55" spans="1:9" s="566" customFormat="1">
      <c r="A55" s="644" t="s">
        <v>858</v>
      </c>
      <c r="B55" s="661"/>
      <c r="C55" s="649">
        <v>6385146970.5699997</v>
      </c>
      <c r="D55" s="664"/>
      <c r="E55" s="649">
        <v>7231590254.2700005</v>
      </c>
      <c r="F55" s="664"/>
      <c r="G55" s="662">
        <v>9632434139.7328758</v>
      </c>
      <c r="H55" s="663"/>
      <c r="I55" s="662">
        <v>10443998000</v>
      </c>
    </row>
    <row r="56" spans="1:9" s="566" customFormat="1">
      <c r="A56" s="654"/>
      <c r="B56" s="661"/>
      <c r="C56" s="650"/>
      <c r="D56" s="650"/>
      <c r="E56" s="650"/>
      <c r="F56" s="650"/>
      <c r="G56" s="650"/>
    </row>
    <row r="57" spans="1:9" s="566" customFormat="1">
      <c r="A57" s="660" t="s">
        <v>857</v>
      </c>
      <c r="B57" s="651"/>
      <c r="C57" s="659"/>
      <c r="D57" s="650"/>
      <c r="E57" s="650"/>
      <c r="F57" s="650"/>
      <c r="G57" s="650"/>
    </row>
    <row r="58" spans="1:9" s="566" customFormat="1">
      <c r="A58" s="654" t="s">
        <v>856</v>
      </c>
      <c r="B58" s="651"/>
      <c r="C58" s="650"/>
      <c r="D58" s="650"/>
      <c r="E58" s="650"/>
      <c r="F58" s="650"/>
      <c r="G58" s="650"/>
    </row>
    <row r="59" spans="1:9" s="566" customFormat="1" ht="15">
      <c r="A59" s="652" t="s">
        <v>855</v>
      </c>
      <c r="B59" s="651"/>
      <c r="C59" s="658">
        <v>162326.25</v>
      </c>
      <c r="D59" s="656"/>
      <c r="E59" s="657">
        <v>165868.58333333334</v>
      </c>
      <c r="F59" s="650"/>
      <c r="G59" s="657">
        <v>177596.94029438007</v>
      </c>
      <c r="I59" s="657">
        <v>183440.3305774692</v>
      </c>
    </row>
    <row r="60" spans="1:9" s="566" customFormat="1">
      <c r="A60" s="652" t="s">
        <v>854</v>
      </c>
      <c r="B60" s="653"/>
      <c r="C60" s="655">
        <v>173.34975599551319</v>
      </c>
      <c r="D60" s="656"/>
      <c r="E60" s="655">
        <v>173.47</v>
      </c>
      <c r="F60" s="650"/>
      <c r="G60" s="655">
        <v>186.09</v>
      </c>
      <c r="I60" s="655">
        <v>194.73</v>
      </c>
    </row>
    <row r="61" spans="1:9" s="566" customFormat="1">
      <c r="A61" s="654" t="s">
        <v>853</v>
      </c>
      <c r="B61" s="653"/>
      <c r="C61" s="650"/>
      <c r="D61" s="650"/>
      <c r="E61" s="650"/>
      <c r="F61" s="650"/>
      <c r="G61" s="650"/>
      <c r="I61" s="650"/>
    </row>
    <row r="62" spans="1:9" s="566" customFormat="1">
      <c r="A62" s="644" t="s">
        <v>852</v>
      </c>
      <c r="B62" s="653"/>
      <c r="C62" s="649">
        <v>115758604.89653191</v>
      </c>
      <c r="D62" s="649"/>
      <c r="E62" s="649">
        <v>119252845.10000001</v>
      </c>
      <c r="F62" s="650"/>
      <c r="G62" s="649">
        <v>131207892.36236548</v>
      </c>
      <c r="I62" s="649">
        <v>68081000</v>
      </c>
    </row>
    <row r="63" spans="1:9" s="566" customFormat="1">
      <c r="A63" s="652" t="s">
        <v>851</v>
      </c>
      <c r="B63" s="653"/>
      <c r="C63" s="649">
        <v>205060003.15784499</v>
      </c>
      <c r="D63" s="649"/>
      <c r="E63" s="649">
        <v>207944416.61000001</v>
      </c>
      <c r="F63" s="650"/>
      <c r="G63" s="649">
        <v>246773265.50548366</v>
      </c>
      <c r="I63" s="649">
        <v>341412000</v>
      </c>
    </row>
    <row r="64" spans="1:9" s="566" customFormat="1">
      <c r="A64" s="652" t="s">
        <v>850</v>
      </c>
      <c r="B64" s="651"/>
      <c r="C64" s="649">
        <v>16851981.895623118</v>
      </c>
      <c r="D64" s="649"/>
      <c r="E64" s="649">
        <v>18073401.559999999</v>
      </c>
      <c r="F64" s="650"/>
      <c r="G64" s="649">
        <v>18615603.350000001</v>
      </c>
      <c r="I64" s="649">
        <v>19174000</v>
      </c>
    </row>
    <row r="65" spans="1:10" s="566" customFormat="1">
      <c r="A65" s="648" t="s">
        <v>849</v>
      </c>
      <c r="B65" s="651"/>
      <c r="C65" s="649">
        <v>337670589.95000005</v>
      </c>
      <c r="D65" s="649"/>
      <c r="E65" s="649">
        <v>345270663.27000004</v>
      </c>
      <c r="F65" s="650"/>
      <c r="G65" s="649">
        <v>396596761.21784914</v>
      </c>
      <c r="I65" s="649">
        <v>428667000</v>
      </c>
    </row>
    <row r="66" spans="1:10" s="578" customFormat="1">
      <c r="A66" s="648"/>
      <c r="B66" s="646"/>
      <c r="E66" s="566"/>
      <c r="G66" s="566"/>
    </row>
    <row r="67" spans="1:10" s="561" customFormat="1">
      <c r="A67" s="642"/>
      <c r="B67" s="641"/>
    </row>
    <row r="68" spans="1:10" s="561" customFormat="1">
      <c r="A68" s="565" t="s">
        <v>1</v>
      </c>
      <c r="B68" s="564"/>
      <c r="C68" s="640"/>
      <c r="D68" s="562"/>
      <c r="E68" s="9"/>
      <c r="F68" s="9"/>
      <c r="G68" s="9"/>
      <c r="H68" s="9"/>
      <c r="I68" s="9"/>
      <c r="J68" s="9"/>
    </row>
    <row r="69" spans="1:10" ht="25.5" customHeight="1">
      <c r="A69" s="1782" t="s">
        <v>848</v>
      </c>
      <c r="B69" s="1782"/>
      <c r="C69" s="1782"/>
      <c r="D69" s="1782"/>
      <c r="E69" s="1782"/>
      <c r="F69" s="1782"/>
      <c r="G69" s="1782"/>
      <c r="H69" s="1782"/>
      <c r="I69" s="1782"/>
      <c r="J69" s="1782"/>
    </row>
    <row r="70" spans="1:10" ht="31.5" customHeight="1">
      <c r="A70" s="1782" t="s">
        <v>847</v>
      </c>
      <c r="B70" s="1782"/>
      <c r="C70" s="1782"/>
      <c r="D70" s="1782"/>
      <c r="E70" s="1782"/>
      <c r="F70" s="1782"/>
      <c r="G70" s="1782"/>
      <c r="H70" s="1782"/>
      <c r="I70" s="1782"/>
      <c r="J70" s="1782"/>
    </row>
    <row r="71" spans="1:10" ht="41.25" customHeight="1">
      <c r="A71" s="1782" t="s">
        <v>846</v>
      </c>
      <c r="B71" s="1782"/>
      <c r="C71" s="1782"/>
      <c r="D71" s="1782"/>
      <c r="E71" s="1782"/>
      <c r="F71" s="1782"/>
      <c r="G71" s="1782"/>
      <c r="H71" s="1782"/>
      <c r="I71" s="1782"/>
      <c r="J71" s="1782"/>
    </row>
    <row r="72" spans="1:10" ht="39.75" customHeight="1">
      <c r="A72" s="1782" t="s">
        <v>845</v>
      </c>
      <c r="B72" s="1782"/>
      <c r="C72" s="1782"/>
      <c r="D72" s="1782"/>
      <c r="E72" s="1782"/>
      <c r="F72" s="1782"/>
      <c r="G72" s="1782"/>
      <c r="H72" s="1782"/>
      <c r="I72" s="1782"/>
      <c r="J72" s="1782"/>
    </row>
    <row r="73" spans="1:10" ht="39.75" customHeight="1">
      <c r="A73" s="1783"/>
      <c r="B73" s="1783"/>
      <c r="C73" s="1783"/>
      <c r="D73" s="1783"/>
      <c r="E73" s="1783"/>
      <c r="F73" s="1783"/>
      <c r="G73" s="1783"/>
      <c r="H73" s="1783"/>
      <c r="I73" s="1783"/>
      <c r="J73" s="1783"/>
    </row>
    <row r="74" spans="1:10">
      <c r="A74" s="639"/>
      <c r="B74" s="553"/>
      <c r="C74" s="553"/>
      <c r="D74" s="553"/>
      <c r="E74" s="554"/>
      <c r="F74" s="554"/>
    </row>
    <row r="75" spans="1:10">
      <c r="B75" s="553"/>
      <c r="C75" s="553"/>
      <c r="D75" s="553"/>
      <c r="E75" s="554"/>
      <c r="F75" s="554"/>
    </row>
    <row r="76" spans="1:10">
      <c r="B76" s="553"/>
      <c r="C76" s="553"/>
      <c r="D76" s="553"/>
      <c r="E76" s="554"/>
      <c r="F76" s="554"/>
    </row>
    <row r="77" spans="1:10">
      <c r="B77" s="553"/>
      <c r="C77" s="553"/>
      <c r="D77" s="553"/>
      <c r="E77" s="554"/>
      <c r="F77" s="554"/>
    </row>
    <row r="78" spans="1:10">
      <c r="B78" s="553"/>
      <c r="C78" s="554"/>
      <c r="D78" s="553"/>
      <c r="E78" s="554"/>
      <c r="F78" s="554"/>
    </row>
    <row r="79" spans="1:10">
      <c r="B79" s="553"/>
      <c r="C79" s="553"/>
      <c r="D79" s="553"/>
      <c r="E79" s="554"/>
      <c r="F79" s="554"/>
    </row>
    <row r="80" spans="1:10">
      <c r="B80" s="553"/>
      <c r="C80" s="554"/>
      <c r="D80" s="553"/>
      <c r="E80" s="554"/>
      <c r="F80" s="554"/>
    </row>
    <row r="81" spans="2:6">
      <c r="B81" s="553"/>
      <c r="C81" s="553"/>
      <c r="D81" s="553"/>
      <c r="E81" s="554"/>
      <c r="F81" s="554"/>
    </row>
    <row r="82" spans="2:6">
      <c r="B82" s="553"/>
      <c r="C82" s="553"/>
      <c r="D82" s="553"/>
      <c r="E82" s="554"/>
      <c r="F82" s="554"/>
    </row>
    <row r="83" spans="2:6">
      <c r="B83" s="553"/>
      <c r="C83" s="553"/>
      <c r="D83" s="553"/>
      <c r="E83" s="554"/>
      <c r="F83" s="554"/>
    </row>
    <row r="84" spans="2:6">
      <c r="B84" s="553"/>
      <c r="C84" s="553"/>
      <c r="D84" s="553"/>
      <c r="E84" s="554"/>
      <c r="F84" s="554"/>
    </row>
    <row r="85" spans="2:6">
      <c r="B85" s="553"/>
      <c r="C85" s="553"/>
      <c r="D85" s="553"/>
      <c r="E85" s="554"/>
      <c r="F85" s="554"/>
    </row>
    <row r="86" spans="2:6">
      <c r="B86" s="553"/>
      <c r="C86" s="553"/>
      <c r="D86" s="553"/>
      <c r="E86" s="554"/>
      <c r="F86" s="554"/>
    </row>
    <row r="87" spans="2:6">
      <c r="B87" s="553"/>
      <c r="C87" s="553"/>
      <c r="D87" s="553"/>
      <c r="E87" s="554"/>
      <c r="F87" s="554"/>
    </row>
    <row r="88" spans="2:6">
      <c r="B88" s="553"/>
      <c r="C88" s="553"/>
      <c r="D88" s="553"/>
      <c r="E88" s="554"/>
      <c r="F88" s="554"/>
    </row>
    <row r="89" spans="2:6">
      <c r="B89" s="553"/>
      <c r="C89" s="553"/>
      <c r="D89" s="553"/>
      <c r="E89" s="554"/>
      <c r="F89" s="554"/>
    </row>
    <row r="90" spans="2:6">
      <c r="B90" s="553"/>
      <c r="C90" s="553"/>
      <c r="D90" s="553"/>
      <c r="E90" s="554"/>
      <c r="F90" s="554"/>
    </row>
    <row r="91" spans="2:6">
      <c r="B91" s="553"/>
      <c r="C91" s="553"/>
      <c r="D91" s="553"/>
      <c r="E91" s="554"/>
      <c r="F91" s="554"/>
    </row>
    <row r="92" spans="2:6">
      <c r="B92" s="553"/>
      <c r="C92" s="553"/>
      <c r="D92" s="553"/>
      <c r="E92" s="554"/>
      <c r="F92" s="554"/>
    </row>
    <row r="93" spans="2:6">
      <c r="B93" s="553"/>
      <c r="C93" s="553"/>
      <c r="D93" s="553"/>
      <c r="E93" s="554"/>
      <c r="F93" s="554"/>
    </row>
    <row r="94" spans="2:6">
      <c r="B94" s="553"/>
      <c r="C94" s="553"/>
      <c r="D94" s="553"/>
      <c r="E94" s="554"/>
      <c r="F94" s="554"/>
    </row>
    <row r="95" spans="2:6">
      <c r="B95" s="553"/>
      <c r="C95" s="553"/>
      <c r="D95" s="553"/>
      <c r="E95" s="554"/>
      <c r="F95" s="554"/>
    </row>
    <row r="96" spans="2:6">
      <c r="B96" s="553"/>
      <c r="C96" s="553"/>
      <c r="D96" s="553"/>
      <c r="E96" s="554"/>
      <c r="F96" s="554"/>
    </row>
    <row r="97" spans="2:6">
      <c r="B97" s="553"/>
      <c r="C97" s="553"/>
      <c r="D97" s="553"/>
      <c r="E97" s="554"/>
      <c r="F97" s="554"/>
    </row>
    <row r="98" spans="2:6">
      <c r="B98" s="553"/>
      <c r="C98" s="553"/>
      <c r="D98" s="553"/>
      <c r="E98" s="554"/>
      <c r="F98" s="554"/>
    </row>
    <row r="99" spans="2:6">
      <c r="B99" s="553"/>
      <c r="C99" s="553"/>
      <c r="D99" s="553"/>
      <c r="E99" s="554"/>
      <c r="F99" s="554"/>
    </row>
    <row r="100" spans="2:6">
      <c r="B100" s="553"/>
      <c r="C100" s="553"/>
      <c r="D100" s="553"/>
      <c r="E100" s="554"/>
      <c r="F100" s="554"/>
    </row>
    <row r="101" spans="2:6">
      <c r="B101" s="553"/>
      <c r="C101" s="553"/>
      <c r="D101" s="553"/>
    </row>
    <row r="102" spans="2:6">
      <c r="B102" s="553"/>
      <c r="C102" s="553"/>
      <c r="D102" s="553"/>
    </row>
    <row r="103" spans="2:6">
      <c r="B103" s="553"/>
    </row>
    <row r="104" spans="2:6">
      <c r="B104" s="553"/>
    </row>
    <row r="105" spans="2:6">
      <c r="B105" s="553"/>
    </row>
    <row r="106" spans="2:6">
      <c r="B106" s="553"/>
    </row>
    <row r="107" spans="2:6">
      <c r="B107" s="553"/>
    </row>
    <row r="108" spans="2:6">
      <c r="B108" s="553"/>
    </row>
    <row r="109" spans="2:6">
      <c r="B109" s="553"/>
    </row>
    <row r="110" spans="2:6">
      <c r="B110" s="553"/>
    </row>
    <row r="111" spans="2:6">
      <c r="B111" s="553"/>
    </row>
    <row r="112" spans="2:6">
      <c r="B112" s="553"/>
    </row>
    <row r="113" spans="2:2">
      <c r="B113" s="553"/>
    </row>
    <row r="114" spans="2:2">
      <c r="B114" s="553"/>
    </row>
    <row r="115" spans="2:2">
      <c r="B115" s="553"/>
    </row>
    <row r="116" spans="2:2">
      <c r="B116" s="553"/>
    </row>
    <row r="117" spans="2:2">
      <c r="B117" s="553"/>
    </row>
    <row r="118" spans="2:2">
      <c r="B118" s="553"/>
    </row>
    <row r="119" spans="2:2">
      <c r="B119" s="553"/>
    </row>
  </sheetData>
  <mergeCells count="5">
    <mergeCell ref="A71:J71"/>
    <mergeCell ref="A72:J72"/>
    <mergeCell ref="A73:J73"/>
    <mergeCell ref="A69:J69"/>
    <mergeCell ref="A70:J70"/>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30"/>
  <sheetViews>
    <sheetView showGridLines="0" workbookViewId="0">
      <pane xSplit="2" ySplit="8" topLeftCell="C9" activePane="bottomRight" state="frozen"/>
      <selection pane="topRight" activeCell="C1" sqref="C1"/>
      <selection pane="bottomLeft" activeCell="A10" sqref="A10"/>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8.140625" style="2" bestFit="1" customWidth="1"/>
    <col min="9" max="9" width="13.7109375" style="3" customWidth="1"/>
    <col min="10" max="10" width="3.28515625" style="2" bestFit="1" customWidth="1"/>
    <col min="11" max="11" width="9.140625" style="3"/>
    <col min="12" max="12" width="9.140625" style="2"/>
    <col min="13"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121</v>
      </c>
      <c r="C3" s="61" t="s">
        <v>120</v>
      </c>
      <c r="D3" s="58"/>
      <c r="E3" s="59"/>
      <c r="F3" s="60"/>
      <c r="G3" s="59"/>
      <c r="H3" s="58"/>
      <c r="I3" s="59"/>
      <c r="J3" s="58"/>
    </row>
    <row r="4" spans="1:12" s="53" customFormat="1" ht="15.75">
      <c r="A4" s="57" t="s">
        <v>46</v>
      </c>
      <c r="B4" s="61" t="s">
        <v>119</v>
      </c>
      <c r="C4" s="61" t="s">
        <v>118</v>
      </c>
      <c r="D4" s="58"/>
      <c r="E4" s="59"/>
      <c r="F4" s="60"/>
      <c r="G4" s="59"/>
      <c r="H4" s="58"/>
      <c r="I4" s="59"/>
      <c r="J4" s="58"/>
    </row>
    <row r="5" spans="1:12" s="53" customFormat="1" ht="15.75">
      <c r="A5" s="57" t="s">
        <v>43</v>
      </c>
      <c r="B5" s="56" t="s">
        <v>42</v>
      </c>
      <c r="C5" s="56" t="s">
        <v>42</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29" customFormat="1">
      <c r="A9" s="33" t="s">
        <v>35</v>
      </c>
      <c r="B9" s="32"/>
      <c r="G9" s="72"/>
    </row>
    <row r="10" spans="1:12" s="29" customFormat="1">
      <c r="A10" s="33" t="s">
        <v>117</v>
      </c>
      <c r="B10" s="32"/>
      <c r="E10" s="72"/>
      <c r="G10" s="72"/>
    </row>
    <row r="11" spans="1:12" s="20" customFormat="1">
      <c r="A11" s="27" t="s">
        <v>116</v>
      </c>
      <c r="B11" s="23"/>
      <c r="E11" s="69"/>
      <c r="G11" s="69"/>
      <c r="I11" s="69"/>
    </row>
    <row r="12" spans="1:12" s="20" customFormat="1">
      <c r="A12" s="24" t="s">
        <v>107</v>
      </c>
      <c r="B12" s="23"/>
      <c r="C12" s="71">
        <v>5462</v>
      </c>
      <c r="E12" s="71">
        <v>5212</v>
      </c>
      <c r="G12" s="71">
        <v>5600</v>
      </c>
      <c r="I12" s="71">
        <v>5800</v>
      </c>
    </row>
    <row r="13" spans="1:12" s="20" customFormat="1">
      <c r="A13" s="24" t="s">
        <v>115</v>
      </c>
      <c r="B13" s="23"/>
      <c r="C13" s="71">
        <v>9054</v>
      </c>
      <c r="E13" s="71">
        <v>9553</v>
      </c>
      <c r="G13" s="71">
        <v>10500</v>
      </c>
      <c r="I13" s="71">
        <v>11000</v>
      </c>
    </row>
    <row r="14" spans="1:12" s="20" customFormat="1">
      <c r="A14" s="24" t="s">
        <v>114</v>
      </c>
      <c r="B14" s="23"/>
      <c r="C14" s="71">
        <v>1382</v>
      </c>
      <c r="E14" s="71">
        <v>1473</v>
      </c>
      <c r="G14" s="71">
        <v>1460</v>
      </c>
      <c r="I14" s="71">
        <v>1460</v>
      </c>
    </row>
    <row r="15" spans="1:12" s="20" customFormat="1">
      <c r="A15" s="24" t="s">
        <v>58</v>
      </c>
      <c r="B15" s="23"/>
      <c r="C15" s="85">
        <v>300</v>
      </c>
      <c r="D15" s="20" t="s">
        <v>113</v>
      </c>
      <c r="E15" s="85">
        <v>305</v>
      </c>
      <c r="G15" s="85">
        <v>320</v>
      </c>
      <c r="I15" s="85">
        <v>320</v>
      </c>
    </row>
    <row r="16" spans="1:12" s="20" customFormat="1">
      <c r="A16" s="24" t="s">
        <v>75</v>
      </c>
      <c r="B16" s="23"/>
      <c r="C16" s="71">
        <v>9830</v>
      </c>
      <c r="E16" s="71">
        <v>8803</v>
      </c>
      <c r="G16" s="71">
        <v>7000</v>
      </c>
      <c r="I16" s="71">
        <v>7000</v>
      </c>
    </row>
    <row r="17" spans="1:9" s="20" customFormat="1">
      <c r="A17" s="27" t="s">
        <v>112</v>
      </c>
      <c r="B17" s="23"/>
      <c r="C17" s="69"/>
      <c r="E17" s="69"/>
      <c r="G17" s="69"/>
      <c r="I17" s="69"/>
    </row>
    <row r="18" spans="1:9" s="20" customFormat="1">
      <c r="A18" s="24" t="s">
        <v>111</v>
      </c>
      <c r="B18" s="23"/>
      <c r="C18" s="71">
        <v>715</v>
      </c>
      <c r="E18" s="71">
        <v>766</v>
      </c>
      <c r="G18" s="71">
        <v>823</v>
      </c>
      <c r="I18" s="71">
        <v>874</v>
      </c>
    </row>
    <row r="19" spans="1:9" s="20" customFormat="1">
      <c r="A19" s="24" t="s">
        <v>110</v>
      </c>
      <c r="B19" s="23"/>
      <c r="C19" s="71">
        <v>610</v>
      </c>
      <c r="E19" s="71">
        <v>697</v>
      </c>
      <c r="G19" s="71">
        <v>701</v>
      </c>
      <c r="I19" s="71">
        <v>744</v>
      </c>
    </row>
    <row r="20" spans="1:9" s="20" customFormat="1">
      <c r="A20" s="27" t="s">
        <v>109</v>
      </c>
      <c r="B20" s="23"/>
      <c r="C20" s="69"/>
      <c r="E20" s="69"/>
      <c r="G20" s="69"/>
      <c r="I20" s="69"/>
    </row>
    <row r="21" spans="1:9" s="20" customFormat="1">
      <c r="A21" s="24" t="s">
        <v>75</v>
      </c>
      <c r="B21" s="23"/>
      <c r="C21" s="71">
        <v>44039</v>
      </c>
      <c r="E21" s="71">
        <v>34597</v>
      </c>
      <c r="G21" s="71">
        <v>32000</v>
      </c>
      <c r="I21" s="71">
        <v>32000</v>
      </c>
    </row>
    <row r="22" spans="1:9" s="20" customFormat="1">
      <c r="A22" s="27" t="s">
        <v>108</v>
      </c>
      <c r="B22" s="23"/>
      <c r="C22" s="69"/>
      <c r="E22" s="69"/>
      <c r="G22" s="69"/>
      <c r="I22" s="69"/>
    </row>
    <row r="23" spans="1:9" s="20" customFormat="1">
      <c r="A23" s="24" t="s">
        <v>107</v>
      </c>
      <c r="B23" s="23"/>
      <c r="C23" s="71">
        <v>86116</v>
      </c>
      <c r="E23" s="71">
        <v>91571</v>
      </c>
      <c r="G23" s="71">
        <v>92500</v>
      </c>
      <c r="I23" s="71">
        <v>93500</v>
      </c>
    </row>
    <row r="24" spans="1:9" s="20" customFormat="1">
      <c r="A24" s="24" t="s">
        <v>82</v>
      </c>
      <c r="B24" s="23"/>
      <c r="C24" s="71">
        <v>18011</v>
      </c>
      <c r="E24" s="71">
        <v>19930</v>
      </c>
      <c r="G24" s="71">
        <v>22000</v>
      </c>
      <c r="I24" s="71">
        <v>23000</v>
      </c>
    </row>
    <row r="25" spans="1:9" s="20" customFormat="1">
      <c r="A25" s="24" t="s">
        <v>75</v>
      </c>
      <c r="B25" s="23"/>
      <c r="C25" s="71">
        <v>33786</v>
      </c>
      <c r="E25" s="71">
        <v>30616</v>
      </c>
      <c r="G25" s="71">
        <v>30000</v>
      </c>
      <c r="I25" s="71">
        <v>30000</v>
      </c>
    </row>
    <row r="26" spans="1:9" s="20" customFormat="1">
      <c r="A26" s="27" t="s">
        <v>106</v>
      </c>
      <c r="B26" s="23"/>
      <c r="C26" s="71">
        <v>3179</v>
      </c>
      <c r="D26" s="69"/>
      <c r="E26" s="71">
        <v>3260</v>
      </c>
      <c r="F26" s="69"/>
      <c r="G26" s="71">
        <v>3300</v>
      </c>
      <c r="I26" s="71">
        <v>3420</v>
      </c>
    </row>
    <row r="27" spans="1:9" s="20" customFormat="1">
      <c r="A27" s="24" t="s">
        <v>105</v>
      </c>
      <c r="B27" s="23"/>
      <c r="C27" s="71">
        <v>40</v>
      </c>
      <c r="E27" s="71">
        <v>48</v>
      </c>
      <c r="F27" s="69"/>
      <c r="G27" s="71">
        <v>79</v>
      </c>
      <c r="I27" s="71">
        <v>82</v>
      </c>
    </row>
    <row r="28" spans="1:9" s="20" customFormat="1">
      <c r="A28" s="24" t="s">
        <v>104</v>
      </c>
      <c r="B28" s="23"/>
      <c r="C28" s="71">
        <v>1359</v>
      </c>
      <c r="E28" s="71">
        <v>1365</v>
      </c>
      <c r="G28" s="71">
        <v>1413</v>
      </c>
      <c r="I28" s="71">
        <v>1463</v>
      </c>
    </row>
    <row r="29" spans="1:9" s="20" customFormat="1">
      <c r="A29" s="27" t="s">
        <v>103</v>
      </c>
      <c r="B29" s="23"/>
      <c r="C29" s="69"/>
      <c r="E29" s="69"/>
      <c r="G29" s="69"/>
      <c r="I29" s="69"/>
    </row>
    <row r="30" spans="1:9" s="20" customFormat="1">
      <c r="A30" s="24" t="s">
        <v>102</v>
      </c>
      <c r="B30" s="23"/>
      <c r="C30" s="71">
        <v>8393</v>
      </c>
      <c r="E30" s="71">
        <v>6464</v>
      </c>
      <c r="G30" s="71">
        <v>7400</v>
      </c>
      <c r="I30" s="71">
        <v>7500</v>
      </c>
    </row>
    <row r="31" spans="1:9" s="20" customFormat="1">
      <c r="A31" s="24" t="s">
        <v>101</v>
      </c>
      <c r="B31" s="23"/>
      <c r="C31" s="71">
        <v>7772</v>
      </c>
      <c r="E31" s="71">
        <v>8135</v>
      </c>
      <c r="G31" s="71">
        <v>7500</v>
      </c>
      <c r="I31" s="71">
        <v>7600</v>
      </c>
    </row>
    <row r="32" spans="1:9" s="20" customFormat="1">
      <c r="A32" s="24" t="s">
        <v>100</v>
      </c>
      <c r="B32" s="23"/>
      <c r="C32" s="71">
        <v>594</v>
      </c>
      <c r="E32" s="71">
        <v>667</v>
      </c>
      <c r="G32" s="71">
        <v>600</v>
      </c>
      <c r="I32" s="71">
        <v>600</v>
      </c>
    </row>
    <row r="33" spans="1:9" s="20" customFormat="1">
      <c r="A33" s="24" t="s">
        <v>99</v>
      </c>
      <c r="B33" s="23"/>
      <c r="C33" s="71">
        <v>539</v>
      </c>
      <c r="E33" s="71">
        <v>573</v>
      </c>
      <c r="G33" s="71">
        <v>570</v>
      </c>
      <c r="I33" s="71">
        <v>550</v>
      </c>
    </row>
    <row r="34" spans="1:9" s="20" customFormat="1">
      <c r="A34" s="24" t="s">
        <v>98</v>
      </c>
      <c r="B34" s="23"/>
      <c r="C34" s="74">
        <v>25534507</v>
      </c>
      <c r="E34" s="84">
        <v>15000000</v>
      </c>
      <c r="G34" s="74">
        <v>15000000</v>
      </c>
      <c r="I34" s="74">
        <v>16000000</v>
      </c>
    </row>
    <row r="35" spans="1:9" s="29" customFormat="1">
      <c r="A35" s="33" t="s">
        <v>97</v>
      </c>
      <c r="B35" s="32"/>
      <c r="C35" s="72"/>
      <c r="E35" s="72"/>
      <c r="G35" s="72"/>
      <c r="I35" s="72"/>
    </row>
    <row r="36" spans="1:9" s="20" customFormat="1">
      <c r="A36" s="27" t="s">
        <v>96</v>
      </c>
      <c r="B36" s="23"/>
      <c r="C36" s="69"/>
      <c r="E36" s="69"/>
      <c r="G36" s="69"/>
      <c r="I36" s="69"/>
    </row>
    <row r="37" spans="1:9" s="20" customFormat="1">
      <c r="A37" s="24" t="s">
        <v>91</v>
      </c>
      <c r="B37" s="23"/>
      <c r="C37" s="77">
        <v>2787</v>
      </c>
      <c r="D37" s="78"/>
      <c r="E37" s="77">
        <v>2967</v>
      </c>
      <c r="G37" s="71">
        <v>3000</v>
      </c>
      <c r="I37" s="71">
        <v>3100</v>
      </c>
    </row>
    <row r="38" spans="1:9" s="20" customFormat="1">
      <c r="A38" s="24" t="s">
        <v>95</v>
      </c>
      <c r="B38" s="23"/>
      <c r="C38" s="28">
        <v>782</v>
      </c>
      <c r="D38" s="83"/>
      <c r="E38" s="77">
        <v>1024</v>
      </c>
      <c r="F38" s="37"/>
      <c r="G38" s="71">
        <v>1040</v>
      </c>
      <c r="H38" s="37"/>
      <c r="I38" s="71">
        <v>1050</v>
      </c>
    </row>
    <row r="39" spans="1:9" s="20" customFormat="1">
      <c r="A39" s="24" t="s">
        <v>94</v>
      </c>
      <c r="B39" s="23"/>
      <c r="C39" s="28">
        <v>109</v>
      </c>
      <c r="D39" s="78"/>
      <c r="E39" s="77">
        <v>127</v>
      </c>
      <c r="G39" s="71">
        <v>130</v>
      </c>
      <c r="I39" s="71">
        <v>140</v>
      </c>
    </row>
    <row r="40" spans="1:9" s="20" customFormat="1">
      <c r="A40" s="24" t="s">
        <v>88</v>
      </c>
      <c r="B40" s="23"/>
      <c r="C40" s="28">
        <v>86</v>
      </c>
      <c r="D40" s="78"/>
      <c r="E40" s="77">
        <v>87</v>
      </c>
      <c r="G40" s="71">
        <v>100</v>
      </c>
      <c r="I40" s="71">
        <v>110</v>
      </c>
    </row>
    <row r="41" spans="1:9" s="20" customFormat="1">
      <c r="A41" s="27" t="s">
        <v>93</v>
      </c>
      <c r="B41" s="23"/>
      <c r="C41" s="69"/>
      <c r="E41" s="69"/>
      <c r="G41" s="69"/>
      <c r="I41" s="69"/>
    </row>
    <row r="42" spans="1:9" s="20" customFormat="1">
      <c r="A42" s="24" t="s">
        <v>92</v>
      </c>
      <c r="B42" s="23"/>
      <c r="C42" s="71">
        <v>10913</v>
      </c>
      <c r="E42" s="71">
        <v>10568</v>
      </c>
      <c r="G42" s="71">
        <v>11500</v>
      </c>
      <c r="I42" s="71">
        <v>11500</v>
      </c>
    </row>
    <row r="43" spans="1:9" s="80" customFormat="1">
      <c r="A43" s="34" t="s">
        <v>91</v>
      </c>
      <c r="B43" s="82"/>
      <c r="C43" s="81">
        <v>3045</v>
      </c>
      <c r="E43" s="81">
        <v>4096</v>
      </c>
      <c r="G43" s="81">
        <v>4200</v>
      </c>
      <c r="I43" s="81">
        <v>4200</v>
      </c>
    </row>
    <row r="44" spans="1:9" s="20" customFormat="1">
      <c r="A44" s="24" t="s">
        <v>90</v>
      </c>
      <c r="B44" s="23"/>
      <c r="C44" s="71">
        <v>28056</v>
      </c>
      <c r="E44" s="71">
        <v>13265</v>
      </c>
      <c r="G44" s="71">
        <v>13330</v>
      </c>
      <c r="I44" s="71">
        <v>13330</v>
      </c>
    </row>
    <row r="45" spans="1:9" s="20" customFormat="1">
      <c r="A45" s="27" t="s">
        <v>89</v>
      </c>
      <c r="B45" s="23"/>
      <c r="C45" s="69"/>
      <c r="E45" s="69"/>
      <c r="G45" s="69"/>
      <c r="I45" s="69"/>
    </row>
    <row r="46" spans="1:9" s="20" customFormat="1">
      <c r="A46" s="24" t="s">
        <v>88</v>
      </c>
      <c r="B46" s="23"/>
      <c r="C46" s="71">
        <v>8365</v>
      </c>
      <c r="D46" s="69"/>
      <c r="E46" s="71">
        <v>1866</v>
      </c>
      <c r="G46" s="71">
        <v>2000</v>
      </c>
      <c r="I46" s="71">
        <v>2200</v>
      </c>
    </row>
    <row r="47" spans="1:9" s="20" customFormat="1">
      <c r="A47" s="27" t="s">
        <v>87</v>
      </c>
      <c r="B47" s="23"/>
      <c r="C47" s="79">
        <v>798</v>
      </c>
      <c r="D47" s="69"/>
      <c r="E47" s="79">
        <v>740</v>
      </c>
      <c r="G47" s="71">
        <v>800</v>
      </c>
      <c r="I47" s="71">
        <v>810</v>
      </c>
    </row>
    <row r="48" spans="1:9" s="20" customFormat="1">
      <c r="A48" s="24" t="s">
        <v>86</v>
      </c>
      <c r="B48" s="23"/>
      <c r="C48" s="71">
        <v>520</v>
      </c>
      <c r="D48" s="69"/>
      <c r="E48" s="71">
        <v>389</v>
      </c>
      <c r="G48" s="71">
        <v>600</v>
      </c>
      <c r="I48" s="71">
        <v>600</v>
      </c>
    </row>
    <row r="49" spans="1:9" s="20" customFormat="1">
      <c r="A49" s="24" t="s">
        <v>85</v>
      </c>
      <c r="B49" s="23"/>
      <c r="C49" s="71">
        <v>278</v>
      </c>
      <c r="D49" s="69"/>
      <c r="E49" s="71">
        <v>177</v>
      </c>
      <c r="G49" s="71">
        <v>200</v>
      </c>
      <c r="I49" s="71">
        <v>210</v>
      </c>
    </row>
    <row r="50" spans="1:9" s="29" customFormat="1">
      <c r="A50" s="33" t="s">
        <v>84</v>
      </c>
      <c r="B50" s="32"/>
      <c r="C50" s="72"/>
      <c r="E50" s="72"/>
      <c r="G50" s="72"/>
      <c r="I50" s="72"/>
    </row>
    <row r="51" spans="1:9" s="20" customFormat="1">
      <c r="A51" s="27" t="s">
        <v>83</v>
      </c>
      <c r="B51" s="23"/>
      <c r="C51" s="28">
        <v>91245</v>
      </c>
      <c r="D51" s="78"/>
      <c r="E51" s="77">
        <v>85936</v>
      </c>
      <c r="G51" s="71">
        <v>90000</v>
      </c>
      <c r="I51" s="71">
        <v>91500</v>
      </c>
    </row>
    <row r="52" spans="1:9" s="20" customFormat="1">
      <c r="A52" s="27" t="s">
        <v>82</v>
      </c>
      <c r="B52" s="23"/>
      <c r="C52" s="28">
        <v>8108</v>
      </c>
      <c r="D52" s="78" t="s">
        <v>81</v>
      </c>
      <c r="E52" s="77">
        <v>9734</v>
      </c>
      <c r="G52" s="71">
        <v>10707</v>
      </c>
      <c r="I52" s="71">
        <v>11777</v>
      </c>
    </row>
    <row r="53" spans="1:9" s="20" customFormat="1">
      <c r="A53" s="27" t="s">
        <v>80</v>
      </c>
      <c r="B53" s="23"/>
      <c r="C53" s="28">
        <v>599</v>
      </c>
      <c r="D53" s="78"/>
      <c r="E53" s="77">
        <v>614</v>
      </c>
      <c r="G53" s="71">
        <v>668</v>
      </c>
      <c r="I53" s="71">
        <v>726</v>
      </c>
    </row>
    <row r="54" spans="1:9" s="20" customFormat="1" hidden="1">
      <c r="A54" s="27" t="s">
        <v>79</v>
      </c>
      <c r="B54" s="23"/>
      <c r="C54" s="28">
        <v>375</v>
      </c>
      <c r="D54" s="78"/>
      <c r="E54" s="77">
        <v>420</v>
      </c>
      <c r="G54" s="71">
        <v>440</v>
      </c>
      <c r="I54" s="71"/>
    </row>
    <row r="55" spans="1:9" s="20" customFormat="1">
      <c r="A55" s="27" t="s">
        <v>78</v>
      </c>
      <c r="B55" s="23"/>
      <c r="C55" s="28">
        <v>585</v>
      </c>
      <c r="D55" s="78"/>
      <c r="E55" s="77">
        <v>678</v>
      </c>
      <c r="G55" s="71">
        <v>737</v>
      </c>
      <c r="I55" s="71">
        <v>801</v>
      </c>
    </row>
    <row r="56" spans="1:9" s="20" customFormat="1">
      <c r="A56" s="27" t="s">
        <v>77</v>
      </c>
      <c r="B56" s="23"/>
      <c r="C56" s="28">
        <v>213</v>
      </c>
      <c r="D56" s="78"/>
      <c r="E56" s="77">
        <v>241</v>
      </c>
      <c r="G56" s="71">
        <v>265</v>
      </c>
      <c r="I56" s="71">
        <v>292</v>
      </c>
    </row>
    <row r="57" spans="1:9" s="20" customFormat="1">
      <c r="A57" s="27" t="s">
        <v>76</v>
      </c>
      <c r="B57" s="23"/>
      <c r="C57" s="28">
        <v>619</v>
      </c>
      <c r="D57" s="78"/>
      <c r="E57" s="77">
        <v>721</v>
      </c>
      <c r="G57" s="71">
        <v>793</v>
      </c>
      <c r="I57" s="71">
        <v>872</v>
      </c>
    </row>
    <row r="58" spans="1:9" s="20" customFormat="1">
      <c r="A58" s="27" t="s">
        <v>75</v>
      </c>
      <c r="B58" s="23"/>
      <c r="C58" s="71">
        <v>23773</v>
      </c>
      <c r="E58" s="71">
        <v>17253</v>
      </c>
      <c r="G58" s="71">
        <v>21000</v>
      </c>
      <c r="I58" s="71">
        <v>17000</v>
      </c>
    </row>
    <row r="59" spans="1:9" s="29" customFormat="1">
      <c r="A59" s="75" t="s">
        <v>74</v>
      </c>
      <c r="B59" s="32"/>
      <c r="C59" s="72"/>
      <c r="E59" s="72"/>
      <c r="G59" s="72"/>
      <c r="I59" s="72"/>
    </row>
    <row r="60" spans="1:9" s="29" customFormat="1">
      <c r="A60" s="76" t="s">
        <v>73</v>
      </c>
      <c r="B60" s="32"/>
      <c r="C60" s="74">
        <v>2095500</v>
      </c>
      <c r="E60" s="74">
        <v>6520500</v>
      </c>
      <c r="G60" s="74">
        <v>7500000</v>
      </c>
      <c r="I60" s="74">
        <v>7500000</v>
      </c>
    </row>
    <row r="61" spans="1:9" s="29" customFormat="1" ht="12.75" customHeight="1">
      <c r="A61" s="75" t="s">
        <v>72</v>
      </c>
      <c r="B61" s="23"/>
      <c r="C61" s="69"/>
      <c r="E61" s="72"/>
      <c r="G61" s="72"/>
      <c r="I61" s="72"/>
    </row>
    <row r="62" spans="1:9" s="20" customFormat="1">
      <c r="A62" s="27" t="s">
        <v>71</v>
      </c>
      <c r="B62" s="23"/>
      <c r="C62" s="74">
        <v>29675842</v>
      </c>
      <c r="E62" s="74">
        <v>14561564</v>
      </c>
      <c r="G62" s="74">
        <v>20000000</v>
      </c>
      <c r="I62" s="74">
        <v>20000000</v>
      </c>
    </row>
    <row r="63" spans="1:9" s="20" customFormat="1">
      <c r="A63" s="27" t="s">
        <v>70</v>
      </c>
      <c r="B63" s="23"/>
      <c r="C63" s="69"/>
      <c r="E63" s="69"/>
      <c r="G63" s="69"/>
      <c r="I63" s="69"/>
    </row>
    <row r="64" spans="1:9" s="20" customFormat="1">
      <c r="A64" s="24" t="s">
        <v>69</v>
      </c>
      <c r="B64" s="23"/>
      <c r="C64" s="73">
        <v>0.2</v>
      </c>
      <c r="E64" s="73">
        <v>0.31</v>
      </c>
      <c r="G64" s="73">
        <v>0.2</v>
      </c>
      <c r="I64" s="73">
        <v>0.26</v>
      </c>
    </row>
    <row r="65" spans="1:12" s="20" customFormat="1">
      <c r="A65" s="24" t="s">
        <v>68</v>
      </c>
      <c r="B65" s="23"/>
      <c r="C65" s="73">
        <v>0.7</v>
      </c>
      <c r="E65" s="73">
        <v>0.61</v>
      </c>
      <c r="G65" s="73">
        <v>0.71</v>
      </c>
      <c r="I65" s="73">
        <v>0.62</v>
      </c>
    </row>
    <row r="66" spans="1:12" s="20" customFormat="1">
      <c r="A66" s="24" t="s">
        <v>67</v>
      </c>
      <c r="B66" s="23"/>
      <c r="C66" s="73">
        <v>0.01</v>
      </c>
      <c r="E66" s="73">
        <v>0.02</v>
      </c>
      <c r="G66" s="73">
        <v>0.01</v>
      </c>
      <c r="I66" s="73">
        <v>0.01</v>
      </c>
    </row>
    <row r="67" spans="1:12" s="20" customFormat="1">
      <c r="A67" s="24" t="s">
        <v>66</v>
      </c>
      <c r="B67" s="23"/>
      <c r="C67" s="73">
        <v>0.04</v>
      </c>
      <c r="E67" s="73">
        <v>0.03</v>
      </c>
      <c r="G67" s="73">
        <v>0.03</v>
      </c>
      <c r="I67" s="73">
        <v>0.04</v>
      </c>
    </row>
    <row r="68" spans="1:12" s="20" customFormat="1">
      <c r="A68" s="24" t="s">
        <v>65</v>
      </c>
      <c r="B68" s="23"/>
      <c r="C68" s="73">
        <v>0.01</v>
      </c>
      <c r="E68" s="73">
        <v>0.01</v>
      </c>
      <c r="G68" s="73">
        <v>0.01</v>
      </c>
      <c r="I68" s="73">
        <v>0.01</v>
      </c>
    </row>
    <row r="69" spans="1:12" s="20" customFormat="1">
      <c r="A69" s="24" t="s">
        <v>64</v>
      </c>
      <c r="B69" s="23"/>
      <c r="C69" s="73">
        <v>0.04</v>
      </c>
      <c r="E69" s="73">
        <v>0.02</v>
      </c>
      <c r="G69" s="73">
        <v>0.04</v>
      </c>
      <c r="I69" s="73">
        <v>0.06</v>
      </c>
    </row>
    <row r="70" spans="1:12" s="20" customFormat="1">
      <c r="A70" s="27" t="s">
        <v>63</v>
      </c>
      <c r="B70" s="23"/>
      <c r="C70" s="71">
        <v>4466</v>
      </c>
      <c r="E70" s="71">
        <v>4078</v>
      </c>
      <c r="G70" s="71">
        <v>4792</v>
      </c>
      <c r="I70" s="71">
        <v>5402</v>
      </c>
    </row>
    <row r="71" spans="1:12" s="20" customFormat="1">
      <c r="A71" s="27" t="s">
        <v>62</v>
      </c>
      <c r="B71" s="23"/>
      <c r="C71" s="71">
        <v>4610</v>
      </c>
      <c r="E71" s="71">
        <v>3906</v>
      </c>
      <c r="G71" s="71">
        <v>4808</v>
      </c>
      <c r="I71" s="71">
        <v>6096</v>
      </c>
    </row>
    <row r="72" spans="1:12" s="29" customFormat="1">
      <c r="A72" s="33" t="s">
        <v>61</v>
      </c>
      <c r="B72" s="32"/>
      <c r="C72" s="72"/>
      <c r="E72" s="72"/>
      <c r="G72" s="72"/>
      <c r="I72" s="72"/>
    </row>
    <row r="73" spans="1:12" s="20" customFormat="1">
      <c r="A73" s="27" t="s">
        <v>60</v>
      </c>
      <c r="B73" s="23"/>
      <c r="C73" s="69"/>
      <c r="E73" s="69"/>
      <c r="G73" s="69"/>
      <c r="I73" s="69"/>
    </row>
    <row r="74" spans="1:12" s="20" customFormat="1">
      <c r="A74" s="24" t="s">
        <v>59</v>
      </c>
      <c r="B74" s="23"/>
      <c r="C74" s="71">
        <v>75</v>
      </c>
      <c r="E74" s="71">
        <v>73</v>
      </c>
      <c r="G74" s="71">
        <v>73</v>
      </c>
      <c r="I74" s="71">
        <v>73</v>
      </c>
    </row>
    <row r="75" spans="1:12" s="20" customFormat="1">
      <c r="A75" s="70" t="s">
        <v>58</v>
      </c>
      <c r="B75" s="23"/>
      <c r="C75" s="71">
        <v>39</v>
      </c>
      <c r="E75" s="71">
        <v>39</v>
      </c>
      <c r="G75" s="71">
        <v>40</v>
      </c>
      <c r="I75" s="71">
        <v>40</v>
      </c>
    </row>
    <row r="76" spans="1:12" s="20" customFormat="1">
      <c r="A76" s="24" t="s">
        <v>57</v>
      </c>
      <c r="B76" s="23"/>
      <c r="C76" s="71">
        <v>35</v>
      </c>
      <c r="E76" s="71">
        <v>33</v>
      </c>
      <c r="G76" s="71">
        <v>33</v>
      </c>
      <c r="I76" s="71">
        <v>33</v>
      </c>
    </row>
    <row r="77" spans="1:12" s="20" customFormat="1">
      <c r="A77" s="70" t="s">
        <v>56</v>
      </c>
      <c r="B77" s="23"/>
      <c r="C77" s="71">
        <v>25</v>
      </c>
      <c r="E77" s="71">
        <v>25</v>
      </c>
      <c r="G77" s="71">
        <v>27</v>
      </c>
      <c r="I77" s="71">
        <v>27</v>
      </c>
    </row>
    <row r="78" spans="1:12" s="20" customFormat="1">
      <c r="A78" s="70"/>
      <c r="B78" s="23"/>
      <c r="C78" s="69"/>
      <c r="E78" s="69"/>
      <c r="I78" s="69"/>
    </row>
    <row r="79" spans="1:12">
      <c r="A79" s="68" t="s">
        <v>1</v>
      </c>
      <c r="B79" s="9"/>
      <c r="C79" s="12"/>
      <c r="D79" s="9"/>
      <c r="E79" s="12"/>
      <c r="F79" s="9"/>
      <c r="G79" s="12"/>
      <c r="H79" s="9"/>
      <c r="I79" s="12"/>
      <c r="J79" s="9"/>
      <c r="K79" s="9"/>
      <c r="L79" s="9"/>
    </row>
    <row r="80" spans="1:12" ht="19.5" customHeight="1">
      <c r="A80" s="1758" t="s">
        <v>55</v>
      </c>
      <c r="B80" s="1758"/>
      <c r="C80" s="1758"/>
      <c r="D80" s="1758"/>
      <c r="E80" s="1758"/>
      <c r="F80" s="1758"/>
      <c r="G80" s="1758"/>
      <c r="H80" s="1758"/>
      <c r="I80" s="1758"/>
      <c r="J80" s="67"/>
      <c r="K80" s="9"/>
      <c r="L80" s="9"/>
    </row>
    <row r="81" spans="1:12" ht="14.25" customHeight="1">
      <c r="A81" s="1758" t="s">
        <v>54</v>
      </c>
      <c r="B81" s="1758"/>
      <c r="C81" s="1758"/>
      <c r="D81" s="1758"/>
      <c r="E81" s="1758"/>
      <c r="F81" s="1758"/>
      <c r="G81" s="1758"/>
      <c r="H81" s="1758"/>
      <c r="I81" s="1758"/>
      <c r="J81" s="67"/>
      <c r="K81" s="9"/>
      <c r="L81" s="9"/>
    </row>
    <row r="82" spans="1:12" ht="16.5" customHeight="1">
      <c r="A82" s="1758"/>
      <c r="B82" s="1758"/>
      <c r="C82" s="1758"/>
      <c r="D82" s="1758"/>
      <c r="E82" s="1758"/>
      <c r="F82" s="1758"/>
      <c r="G82" s="1758"/>
      <c r="H82" s="1758"/>
      <c r="I82" s="1758"/>
      <c r="J82" s="67"/>
      <c r="K82" s="9"/>
      <c r="L82" s="9"/>
    </row>
    <row r="83" spans="1:12">
      <c r="A83" s="1758"/>
      <c r="B83" s="1756"/>
      <c r="C83" s="1757"/>
      <c r="D83" s="1756"/>
      <c r="E83" s="1757"/>
      <c r="F83" s="1756"/>
      <c r="G83" s="1757"/>
      <c r="H83" s="1756"/>
      <c r="I83" s="1757"/>
      <c r="J83" s="1756"/>
      <c r="K83" s="9"/>
      <c r="L83" s="9"/>
    </row>
    <row r="84" spans="1:12" ht="31.15" customHeight="1">
      <c r="A84" s="1758"/>
      <c r="B84" s="1756"/>
      <c r="C84" s="1756"/>
      <c r="D84" s="1756"/>
      <c r="E84" s="1756"/>
      <c r="F84" s="1756"/>
      <c r="G84" s="1756"/>
      <c r="H84" s="1756"/>
      <c r="I84" s="1756"/>
      <c r="J84" s="1756"/>
      <c r="K84" s="9"/>
      <c r="L84" s="9"/>
    </row>
    <row r="85" spans="1:12">
      <c r="B85" s="6"/>
      <c r="C85" s="6"/>
      <c r="D85" s="6"/>
      <c r="E85" s="7"/>
      <c r="F85" s="7"/>
    </row>
    <row r="86" spans="1:12">
      <c r="B86" s="6"/>
      <c r="C86" s="6"/>
      <c r="D86" s="6"/>
      <c r="E86" s="7"/>
      <c r="F86" s="7"/>
    </row>
    <row r="87" spans="1:12">
      <c r="B87" s="6"/>
      <c r="C87" s="6"/>
      <c r="D87" s="6"/>
      <c r="E87" s="7"/>
      <c r="F87" s="7"/>
    </row>
    <row r="88" spans="1:12">
      <c r="B88" s="6"/>
      <c r="C88" s="6"/>
      <c r="D88" s="6"/>
      <c r="E88" s="7"/>
      <c r="F88" s="7"/>
    </row>
    <row r="89" spans="1:12">
      <c r="B89" s="6"/>
      <c r="C89" s="6"/>
      <c r="D89" s="6"/>
      <c r="E89" s="7"/>
      <c r="F89" s="7"/>
    </row>
    <row r="90" spans="1:12">
      <c r="B90" s="6"/>
      <c r="C90" s="6"/>
      <c r="D90" s="6"/>
      <c r="E90" s="7"/>
      <c r="F90" s="7"/>
    </row>
    <row r="91" spans="1:12">
      <c r="B91" s="6"/>
      <c r="C91" s="6"/>
      <c r="D91" s="6"/>
      <c r="E91" s="7"/>
      <c r="F91" s="7"/>
    </row>
    <row r="92" spans="1:12">
      <c r="B92" s="6"/>
      <c r="C92" s="6"/>
      <c r="D92" s="6"/>
      <c r="E92" s="7"/>
      <c r="F92" s="7"/>
    </row>
    <row r="93" spans="1:12">
      <c r="B93" s="6"/>
      <c r="C93" s="6"/>
      <c r="D93" s="6"/>
      <c r="E93" s="7"/>
      <c r="F93" s="7"/>
    </row>
    <row r="94" spans="1:12">
      <c r="B94" s="6"/>
      <c r="C94" s="6"/>
      <c r="D94" s="6"/>
      <c r="E94" s="7"/>
      <c r="F94" s="7"/>
    </row>
    <row r="95" spans="1:12">
      <c r="B95" s="6"/>
      <c r="C95" s="6"/>
      <c r="D95" s="6"/>
      <c r="E95" s="7"/>
      <c r="F95" s="7"/>
    </row>
    <row r="96" spans="1:12">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7"/>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c r="C104" s="6"/>
      <c r="D104" s="6"/>
      <c r="E104" s="7"/>
      <c r="F104" s="7"/>
    </row>
    <row r="105" spans="2:6">
      <c r="B105" s="6"/>
      <c r="C105" s="6"/>
      <c r="D105" s="6"/>
      <c r="E105" s="7"/>
      <c r="F105" s="7"/>
    </row>
    <row r="106" spans="2:6">
      <c r="B106" s="6"/>
      <c r="C106" s="6"/>
      <c r="D106" s="6"/>
      <c r="E106" s="7"/>
      <c r="F106" s="7"/>
    </row>
    <row r="107" spans="2:6">
      <c r="B107" s="6"/>
      <c r="C107" s="6"/>
      <c r="D107" s="6"/>
      <c r="E107" s="7"/>
      <c r="F107" s="7"/>
    </row>
    <row r="108" spans="2:6">
      <c r="B108" s="6"/>
      <c r="C108" s="6"/>
      <c r="D108" s="6"/>
      <c r="E108" s="7"/>
      <c r="F108" s="7"/>
    </row>
    <row r="109" spans="2:6">
      <c r="B109" s="6"/>
      <c r="C109" s="6"/>
      <c r="D109" s="6"/>
      <c r="E109" s="7"/>
      <c r="F109" s="7"/>
    </row>
    <row r="110" spans="2:6">
      <c r="B110" s="6"/>
      <c r="C110" s="6"/>
      <c r="D110" s="6"/>
      <c r="E110" s="7"/>
      <c r="F110" s="7"/>
    </row>
    <row r="111" spans="2:6">
      <c r="B111" s="6"/>
      <c r="C111" s="6"/>
      <c r="D111" s="6"/>
      <c r="E111" s="7"/>
      <c r="F111" s="7"/>
    </row>
    <row r="112" spans="2:6">
      <c r="B112" s="6"/>
      <c r="C112" s="6"/>
      <c r="D112" s="6"/>
      <c r="E112" s="7"/>
      <c r="F112" s="7"/>
    </row>
    <row r="113" spans="2:6">
      <c r="B113" s="6"/>
      <c r="C113" s="6"/>
      <c r="D113" s="6"/>
      <c r="E113" s="7"/>
      <c r="F113" s="7"/>
    </row>
    <row r="114" spans="2:6">
      <c r="B114" s="6"/>
    </row>
    <row r="115" spans="2:6">
      <c r="B115" s="6"/>
    </row>
    <row r="116" spans="2:6">
      <c r="B116" s="6"/>
    </row>
    <row r="117" spans="2:6">
      <c r="B117" s="6"/>
    </row>
    <row r="118" spans="2:6">
      <c r="B118" s="6"/>
    </row>
    <row r="119" spans="2:6">
      <c r="B119" s="6"/>
    </row>
    <row r="120" spans="2:6">
      <c r="B120" s="6"/>
    </row>
    <row r="121" spans="2:6">
      <c r="B121" s="6"/>
    </row>
    <row r="122" spans="2:6">
      <c r="B122" s="6"/>
    </row>
    <row r="123" spans="2:6">
      <c r="B123" s="6"/>
    </row>
    <row r="124" spans="2:6">
      <c r="B124" s="6"/>
    </row>
    <row r="125" spans="2:6">
      <c r="B125" s="6"/>
    </row>
    <row r="126" spans="2:6">
      <c r="B126" s="6"/>
    </row>
    <row r="127" spans="2:6">
      <c r="B127" s="6"/>
    </row>
    <row r="128" spans="2:6">
      <c r="B128" s="6"/>
    </row>
    <row r="129" spans="2:2">
      <c r="B129" s="6"/>
    </row>
    <row r="130" spans="2:2">
      <c r="B130" s="6"/>
    </row>
  </sheetData>
  <mergeCells count="5">
    <mergeCell ref="A84:J84"/>
    <mergeCell ref="A80:I80"/>
    <mergeCell ref="A81:I81"/>
    <mergeCell ref="A82:I82"/>
    <mergeCell ref="A83:J83"/>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2" pageOrder="overThenDown" orientation="portrait" cellComments="atEnd"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152"/>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553" customWidth="1"/>
    <col min="2" max="2" width="6.42578125" style="551" bestFit="1" customWidth="1"/>
    <col min="3" max="3" width="15.28515625" style="550" customWidth="1"/>
    <col min="4" max="4" width="3" style="550" customWidth="1"/>
    <col min="5" max="5" width="15.85546875" style="549" customWidth="1"/>
    <col min="6" max="6" width="2.85546875" style="548" customWidth="1"/>
    <col min="7" max="7" width="16" style="549" customWidth="1"/>
    <col min="8" max="8" width="3.140625" style="548" bestFit="1" customWidth="1"/>
    <col min="9" max="9" width="17.7109375" style="549" bestFit="1" customWidth="1"/>
    <col min="10" max="10" width="3.140625" style="548" bestFit="1" customWidth="1"/>
    <col min="11" max="16384" width="9.140625" style="547"/>
  </cols>
  <sheetData>
    <row r="1" spans="1:10" s="624" customFormat="1" ht="15.75">
      <c r="A1" s="629" t="s">
        <v>53</v>
      </c>
      <c r="B1" s="638">
        <v>2016</v>
      </c>
      <c r="C1" s="637"/>
      <c r="E1" s="637"/>
      <c r="G1" s="636"/>
      <c r="H1" s="630"/>
      <c r="I1" s="636"/>
      <c r="J1" s="630"/>
    </row>
    <row r="2" spans="1:10" s="624" customFormat="1" ht="15.75">
      <c r="A2" s="629" t="s">
        <v>52</v>
      </c>
      <c r="B2" s="635" t="s">
        <v>51</v>
      </c>
      <c r="C2" s="635" t="s">
        <v>50</v>
      </c>
      <c r="D2" s="630"/>
      <c r="E2" s="634"/>
      <c r="F2" s="632"/>
      <c r="G2" s="634"/>
      <c r="H2" s="630"/>
      <c r="I2" s="634"/>
      <c r="J2" s="630"/>
    </row>
    <row r="3" spans="1:10" s="624" customFormat="1" ht="15.75">
      <c r="A3" s="629" t="s">
        <v>49</v>
      </c>
      <c r="B3" s="633" t="s">
        <v>781</v>
      </c>
      <c r="C3" s="633" t="s">
        <v>780</v>
      </c>
      <c r="D3" s="630"/>
      <c r="E3" s="631"/>
      <c r="F3" s="632"/>
      <c r="G3" s="631"/>
      <c r="H3" s="630"/>
      <c r="I3" s="631"/>
      <c r="J3" s="630"/>
    </row>
    <row r="4" spans="1:10" s="624" customFormat="1" ht="15.75">
      <c r="A4" s="629" t="s">
        <v>46</v>
      </c>
      <c r="B4" s="633" t="s">
        <v>339</v>
      </c>
      <c r="C4" s="633" t="s">
        <v>950</v>
      </c>
      <c r="D4" s="630"/>
      <c r="E4" s="631"/>
      <c r="F4" s="632"/>
      <c r="G4" s="631"/>
      <c r="H4" s="630"/>
      <c r="I4" s="631"/>
      <c r="J4" s="630"/>
    </row>
    <row r="5" spans="1:10" s="624" customFormat="1" ht="15.75">
      <c r="A5" s="629" t="s">
        <v>43</v>
      </c>
      <c r="B5" s="628"/>
      <c r="C5" s="628" t="s">
        <v>42</v>
      </c>
      <c r="D5" s="627"/>
      <c r="E5" s="626"/>
      <c r="G5" s="626"/>
      <c r="I5" s="626"/>
    </row>
    <row r="6" spans="1:10" s="612" customFormat="1">
      <c r="A6" s="623"/>
      <c r="B6" s="622"/>
      <c r="C6" s="621"/>
      <c r="D6" s="620"/>
      <c r="E6" s="621"/>
      <c r="F6" s="620"/>
      <c r="G6" s="621"/>
      <c r="H6" s="620"/>
      <c r="I6" s="621" t="s">
        <v>41</v>
      </c>
      <c r="J6" s="620"/>
    </row>
    <row r="7" spans="1:10">
      <c r="C7" s="619" t="s">
        <v>40</v>
      </c>
      <c r="D7" s="618" t="s">
        <v>37</v>
      </c>
      <c r="E7" s="619" t="s">
        <v>40</v>
      </c>
      <c r="F7" s="618" t="s">
        <v>37</v>
      </c>
      <c r="G7" s="619" t="s">
        <v>39</v>
      </c>
      <c r="H7" s="618" t="s">
        <v>37</v>
      </c>
      <c r="I7" s="619" t="s">
        <v>38</v>
      </c>
      <c r="J7" s="618" t="s">
        <v>37</v>
      </c>
    </row>
    <row r="8" spans="1:10" s="612" customFormat="1" ht="14.25">
      <c r="A8" s="617"/>
      <c r="B8" s="616"/>
      <c r="C8" s="615" t="str">
        <f>"FY " &amp; FiscalYear - 3</f>
        <v>FY 2013</v>
      </c>
      <c r="D8" s="613" t="s">
        <v>36</v>
      </c>
      <c r="E8" s="615" t="str">
        <f>"FY " &amp; FiscalYear - 2</f>
        <v>FY 2014</v>
      </c>
      <c r="F8" s="613" t="s">
        <v>36</v>
      </c>
      <c r="G8" s="614" t="str">
        <f>"FY " &amp; FiscalYear - 1</f>
        <v>FY 2015</v>
      </c>
      <c r="H8" s="613" t="s">
        <v>36</v>
      </c>
      <c r="I8" s="614" t="str">
        <f>"FY " &amp; FiscalYear</f>
        <v>FY 2016</v>
      </c>
      <c r="J8" s="613" t="s">
        <v>36</v>
      </c>
    </row>
    <row r="9" spans="1:10" s="578" customFormat="1">
      <c r="A9" s="581" t="s">
        <v>35</v>
      </c>
      <c r="B9" s="580"/>
    </row>
    <row r="10" spans="1:10" s="578" customFormat="1">
      <c r="A10" s="581" t="s">
        <v>949</v>
      </c>
      <c r="B10" s="580"/>
    </row>
    <row r="11" spans="1:10" s="566" customFormat="1">
      <c r="A11" s="577" t="s">
        <v>948</v>
      </c>
      <c r="B11" s="575"/>
    </row>
    <row r="12" spans="1:10" s="566" customFormat="1">
      <c r="A12" s="589" t="s">
        <v>947</v>
      </c>
      <c r="B12" s="575"/>
      <c r="C12" s="724">
        <v>172.1370067</v>
      </c>
      <c r="D12" s="724"/>
      <c r="E12" s="724">
        <v>175.28</v>
      </c>
      <c r="F12" s="724"/>
      <c r="G12" s="724">
        <v>178.39</v>
      </c>
      <c r="H12" s="724"/>
      <c r="I12" s="724">
        <v>179.9838981</v>
      </c>
    </row>
    <row r="13" spans="1:10" s="566" customFormat="1">
      <c r="A13" s="589" t="s">
        <v>946</v>
      </c>
      <c r="B13" s="575"/>
      <c r="C13" s="689">
        <v>10094407</v>
      </c>
      <c r="D13" s="688"/>
      <c r="E13" s="689">
        <v>10024240</v>
      </c>
      <c r="F13" s="689"/>
      <c r="G13" s="689">
        <f>G14/G12</f>
        <v>9984304.0529177655</v>
      </c>
      <c r="H13" s="689"/>
      <c r="I13" s="689">
        <v>9934222</v>
      </c>
    </row>
    <row r="14" spans="1:10" s="566" customFormat="1">
      <c r="A14" s="589" t="s">
        <v>943</v>
      </c>
      <c r="B14" s="575"/>
      <c r="C14" s="703">
        <f>C12*C13</f>
        <v>1737621005.3915269</v>
      </c>
      <c r="D14" s="703"/>
      <c r="E14" s="703">
        <f>E12*E13</f>
        <v>1757048787.2</v>
      </c>
      <c r="F14" s="703"/>
      <c r="G14" s="703">
        <v>1781100000</v>
      </c>
      <c r="H14" s="703"/>
      <c r="I14" s="703">
        <f>PRODUCT(I12:I13)</f>
        <v>1788000000.1507783</v>
      </c>
    </row>
    <row r="15" spans="1:10" s="566" customFormat="1">
      <c r="A15" s="577" t="s">
        <v>945</v>
      </c>
      <c r="B15" s="575"/>
      <c r="C15" s="688"/>
      <c r="D15" s="688"/>
      <c r="E15" s="688"/>
      <c r="F15" s="688"/>
      <c r="G15" s="688"/>
      <c r="H15" s="688"/>
      <c r="I15" s="688"/>
    </row>
    <row r="16" spans="1:10" s="566" customFormat="1">
      <c r="A16" s="589" t="s">
        <v>855</v>
      </c>
      <c r="B16" s="575"/>
      <c r="C16" s="708">
        <v>11674</v>
      </c>
      <c r="D16" s="688"/>
      <c r="E16" s="708">
        <v>11807</v>
      </c>
      <c r="F16" s="708"/>
      <c r="G16" s="723" t="s">
        <v>942</v>
      </c>
      <c r="H16" s="708"/>
      <c r="I16" s="723" t="s">
        <v>942</v>
      </c>
    </row>
    <row r="17" spans="1:9" s="566" customFormat="1">
      <c r="A17" s="589" t="s">
        <v>943</v>
      </c>
      <c r="B17" s="575"/>
      <c r="C17" s="689">
        <v>228104182.66999996</v>
      </c>
      <c r="D17" s="688"/>
      <c r="E17" s="689">
        <v>282284889</v>
      </c>
      <c r="F17" s="703"/>
      <c r="G17" s="723" t="s">
        <v>942</v>
      </c>
      <c r="H17" s="703"/>
      <c r="I17" s="723" t="s">
        <v>942</v>
      </c>
    </row>
    <row r="18" spans="1:9" s="566" customFormat="1">
      <c r="A18" s="577" t="s">
        <v>944</v>
      </c>
      <c r="B18" s="575"/>
      <c r="C18" s="703"/>
      <c r="D18" s="688"/>
      <c r="E18" s="703"/>
      <c r="F18" s="703"/>
      <c r="G18" s="703"/>
      <c r="H18" s="703"/>
      <c r="I18" s="703"/>
    </row>
    <row r="19" spans="1:9" s="566" customFormat="1">
      <c r="A19" s="589" t="s">
        <v>855</v>
      </c>
      <c r="B19" s="575"/>
      <c r="C19" s="721" t="s">
        <v>942</v>
      </c>
      <c r="D19" s="688"/>
      <c r="E19" s="721" t="s">
        <v>942</v>
      </c>
      <c r="F19" s="722"/>
      <c r="G19" s="722">
        <v>12723</v>
      </c>
      <c r="H19" s="722"/>
      <c r="I19" s="722">
        <v>20823</v>
      </c>
    </row>
    <row r="20" spans="1:9" s="566" customFormat="1">
      <c r="A20" s="589" t="s">
        <v>943</v>
      </c>
      <c r="B20" s="575"/>
      <c r="C20" s="721" t="s">
        <v>942</v>
      </c>
      <c r="D20" s="688"/>
      <c r="E20" s="721" t="s">
        <v>942</v>
      </c>
      <c r="F20" s="720"/>
      <c r="G20" s="703">
        <f>(280284*2*1000)-100000000</f>
        <v>460568000</v>
      </c>
      <c r="H20" s="720"/>
      <c r="I20" s="703">
        <f>393520*2*1000</f>
        <v>787040000</v>
      </c>
    </row>
    <row r="21" spans="1:9" s="566" customFormat="1">
      <c r="A21" s="587"/>
      <c r="B21" s="575"/>
      <c r="C21" s="719"/>
      <c r="D21" s="688"/>
      <c r="E21" s="719"/>
      <c r="F21" s="688"/>
      <c r="G21" s="719"/>
      <c r="H21" s="688"/>
      <c r="I21" s="719"/>
    </row>
    <row r="22" spans="1:9" s="578" customFormat="1">
      <c r="A22" s="581" t="s">
        <v>941</v>
      </c>
      <c r="B22" s="580"/>
      <c r="C22" s="692"/>
      <c r="D22" s="692"/>
      <c r="E22" s="692"/>
      <c r="F22" s="692"/>
      <c r="G22" s="692"/>
      <c r="H22" s="692"/>
      <c r="I22" s="692"/>
    </row>
    <row r="23" spans="1:9" s="566" customFormat="1">
      <c r="A23" s="577" t="s">
        <v>940</v>
      </c>
      <c r="B23" s="575"/>
      <c r="C23" s="688"/>
      <c r="D23" s="688"/>
      <c r="E23" s="688"/>
      <c r="F23" s="688"/>
      <c r="G23" s="688"/>
      <c r="H23" s="688"/>
      <c r="I23" s="688"/>
    </row>
    <row r="24" spans="1:9" s="566" customFormat="1">
      <c r="A24" s="589" t="s">
        <v>855</v>
      </c>
      <c r="B24" s="575"/>
      <c r="C24" s="708">
        <v>4992</v>
      </c>
      <c r="D24" s="688"/>
      <c r="E24" s="708">
        <v>4307</v>
      </c>
      <c r="F24" s="708"/>
      <c r="G24" s="708">
        <v>4241</v>
      </c>
      <c r="H24" s="708"/>
      <c r="I24" s="708">
        <v>4156</v>
      </c>
    </row>
    <row r="25" spans="1:9" s="566" customFormat="1">
      <c r="A25" s="589" t="s">
        <v>924</v>
      </c>
      <c r="B25" s="575"/>
      <c r="C25" s="719">
        <v>1.56</v>
      </c>
      <c r="D25" s="688"/>
      <c r="E25" s="719">
        <v>1.37</v>
      </c>
      <c r="F25" s="719"/>
      <c r="G25" s="719">
        <v>1.18</v>
      </c>
      <c r="H25" s="719"/>
      <c r="I25" s="719">
        <v>1.18</v>
      </c>
    </row>
    <row r="26" spans="1:9" s="566" customFormat="1">
      <c r="A26" s="589" t="s">
        <v>923</v>
      </c>
      <c r="B26" s="575"/>
      <c r="C26" s="706">
        <v>29.42</v>
      </c>
      <c r="D26" s="688"/>
      <c r="E26" s="706">
        <v>28.16</v>
      </c>
      <c r="F26" s="706"/>
      <c r="G26" s="706">
        <v>29</v>
      </c>
      <c r="H26" s="706"/>
      <c r="I26" s="706">
        <v>29.87</v>
      </c>
    </row>
    <row r="27" spans="1:9" s="566" customFormat="1">
      <c r="A27" s="589" t="s">
        <v>939</v>
      </c>
      <c r="B27" s="575"/>
      <c r="C27" s="702">
        <v>2749680.18</v>
      </c>
      <c r="D27" s="702"/>
      <c r="E27" s="702">
        <f>PRODUCT(E24:E26)*12</f>
        <v>1993927.3728</v>
      </c>
      <c r="F27" s="702"/>
      <c r="G27" s="702">
        <f>PRODUCT(G24:G26)*12</f>
        <v>1741524.2399999998</v>
      </c>
      <c r="H27" s="702"/>
      <c r="I27" s="702">
        <f>PRODUCT(I24:I26)*12</f>
        <v>1757818.4352000002</v>
      </c>
    </row>
    <row r="28" spans="1:9" s="566" customFormat="1">
      <c r="A28" s="577" t="s">
        <v>938</v>
      </c>
      <c r="B28" s="575"/>
      <c r="C28" s="718"/>
      <c r="D28" s="688"/>
      <c r="E28" s="717"/>
      <c r="F28" s="717"/>
      <c r="G28" s="717"/>
      <c r="H28" s="717"/>
      <c r="I28" s="717"/>
    </row>
    <row r="29" spans="1:9" s="566" customFormat="1">
      <c r="A29" s="589" t="s">
        <v>927</v>
      </c>
      <c r="B29" s="575"/>
      <c r="C29" s="689"/>
      <c r="D29" s="688"/>
      <c r="E29" s="689"/>
      <c r="F29" s="689"/>
      <c r="G29" s="689"/>
      <c r="H29" s="689"/>
      <c r="I29" s="689"/>
    </row>
    <row r="30" spans="1:9" s="566" customFormat="1">
      <c r="A30" s="587" t="s">
        <v>855</v>
      </c>
      <c r="B30" s="575"/>
      <c r="C30" s="708">
        <v>98953</v>
      </c>
      <c r="D30" s="688"/>
      <c r="E30" s="708">
        <v>94603.262000000002</v>
      </c>
      <c r="F30" s="708"/>
      <c r="G30" s="708">
        <v>92712.56</v>
      </c>
      <c r="H30" s="708"/>
      <c r="I30" s="708">
        <v>89093.04</v>
      </c>
    </row>
    <row r="31" spans="1:9" s="566" customFormat="1">
      <c r="A31" s="587" t="s">
        <v>924</v>
      </c>
      <c r="B31" s="575"/>
      <c r="C31" s="707">
        <v>2.2200000000000002</v>
      </c>
      <c r="D31" s="688"/>
      <c r="E31" s="707">
        <v>2.1</v>
      </c>
      <c r="F31" s="707"/>
      <c r="G31" s="707">
        <v>1.99</v>
      </c>
      <c r="H31" s="707"/>
      <c r="I31" s="707">
        <v>1.99</v>
      </c>
    </row>
    <row r="32" spans="1:9" s="566" customFormat="1">
      <c r="A32" s="587" t="s">
        <v>923</v>
      </c>
      <c r="B32" s="575"/>
      <c r="C32" s="706">
        <v>25.329889897679148</v>
      </c>
      <c r="D32" s="688"/>
      <c r="E32" s="706">
        <v>27.45</v>
      </c>
      <c r="F32" s="706"/>
      <c r="G32" s="706">
        <v>28.27</v>
      </c>
      <c r="H32" s="706"/>
      <c r="I32" s="706">
        <v>29.12</v>
      </c>
    </row>
    <row r="33" spans="1:10" s="566" customFormat="1">
      <c r="A33" s="587" t="s">
        <v>937</v>
      </c>
      <c r="B33" s="575"/>
      <c r="C33" s="702">
        <v>66772323.372000001</v>
      </c>
      <c r="D33" s="702"/>
      <c r="E33" s="702">
        <f>PRODUCT(E30:E32)*12</f>
        <v>65440860.455880001</v>
      </c>
      <c r="F33" s="702"/>
      <c r="G33" s="702">
        <f>PRODUCT(G30:G32)*12</f>
        <v>62589099.620255992</v>
      </c>
      <c r="H33" s="702"/>
      <c r="I33" s="702">
        <f>PRODUCT(I30:I32)*12</f>
        <v>61954017.076223984</v>
      </c>
    </row>
    <row r="34" spans="1:10" s="566" customFormat="1">
      <c r="A34" s="589" t="s">
        <v>925</v>
      </c>
      <c r="B34" s="575"/>
      <c r="C34" s="689"/>
      <c r="D34" s="688"/>
      <c r="E34" s="689"/>
      <c r="F34" s="689"/>
      <c r="G34" s="689"/>
      <c r="H34" s="689"/>
      <c r="I34" s="689"/>
    </row>
    <row r="35" spans="1:10" s="566" customFormat="1">
      <c r="A35" s="587" t="s">
        <v>855</v>
      </c>
      <c r="B35" s="575"/>
      <c r="C35" s="708">
        <v>26003</v>
      </c>
      <c r="D35" s="689"/>
      <c r="E35" s="716">
        <v>26771</v>
      </c>
      <c r="F35" s="716"/>
      <c r="G35" s="716">
        <v>27028</v>
      </c>
      <c r="H35" s="716"/>
      <c r="I35" s="716">
        <f>27298-4417.14</f>
        <v>22880.86</v>
      </c>
      <c r="J35" s="715"/>
    </row>
    <row r="36" spans="1:10" s="566" customFormat="1">
      <c r="A36" s="587" t="s">
        <v>924</v>
      </c>
      <c r="B36" s="575"/>
      <c r="C36" s="714">
        <v>2.39</v>
      </c>
      <c r="D36" s="713"/>
      <c r="E36" s="712">
        <v>2.25</v>
      </c>
      <c r="F36" s="712"/>
      <c r="G36" s="712">
        <v>2.02</v>
      </c>
      <c r="H36" s="712"/>
      <c r="I36" s="712">
        <v>2.02</v>
      </c>
    </row>
    <row r="37" spans="1:10" s="566" customFormat="1">
      <c r="A37" s="587" t="s">
        <v>923</v>
      </c>
      <c r="B37" s="575"/>
      <c r="C37" s="714">
        <v>30.45</v>
      </c>
      <c r="D37" s="713"/>
      <c r="E37" s="712">
        <v>33.06</v>
      </c>
      <c r="F37" s="712"/>
      <c r="G37" s="712">
        <v>34.049999999999997</v>
      </c>
      <c r="H37" s="712"/>
      <c r="I37" s="712">
        <v>35.07</v>
      </c>
    </row>
    <row r="38" spans="1:10" s="566" customFormat="1">
      <c r="A38" s="587" t="s">
        <v>936</v>
      </c>
      <c r="B38" s="575"/>
      <c r="C38" s="702">
        <v>22708575.918000001</v>
      </c>
      <c r="D38" s="702"/>
      <c r="E38" s="702">
        <f>PRODUCT(E35:E37)*12</f>
        <v>23896330.020000003</v>
      </c>
      <c r="F38" s="702"/>
      <c r="G38" s="702">
        <f>PRODUCT(G35:G37)*12</f>
        <v>22308154.415999997</v>
      </c>
      <c r="H38" s="702"/>
      <c r="I38" s="702">
        <f>PRODUCT(I35:I37)*12</f>
        <v>19450945.867247999</v>
      </c>
    </row>
    <row r="39" spans="1:10" s="566" customFormat="1">
      <c r="A39" s="711" t="s">
        <v>935</v>
      </c>
      <c r="B39" s="575"/>
      <c r="C39" s="689"/>
      <c r="D39" s="688"/>
      <c r="E39" s="689"/>
      <c r="F39" s="689"/>
      <c r="G39" s="689"/>
      <c r="H39" s="689"/>
      <c r="I39" s="689"/>
    </row>
    <row r="40" spans="1:10" s="566" customFormat="1">
      <c r="A40" s="587" t="s">
        <v>934</v>
      </c>
      <c r="B40" s="575"/>
      <c r="C40" s="702">
        <v>92230579.469999999</v>
      </c>
      <c r="D40" s="702"/>
      <c r="E40" s="702">
        <f>SUM(E38,E33,E27)</f>
        <v>91331117.84867999</v>
      </c>
      <c r="F40" s="702"/>
      <c r="G40" s="702">
        <f>SUM(G38,G33,G27)</f>
        <v>86638778.27625598</v>
      </c>
      <c r="H40" s="702"/>
      <c r="I40" s="702">
        <f>SUM(I27,I33,I38)</f>
        <v>83162781.378671974</v>
      </c>
    </row>
    <row r="41" spans="1:10" s="566" customFormat="1">
      <c r="A41" s="587" t="s">
        <v>933</v>
      </c>
      <c r="B41" s="575"/>
      <c r="C41" s="703">
        <v>26626681.600000001</v>
      </c>
      <c r="D41" s="703"/>
      <c r="E41" s="710">
        <v>28227560</v>
      </c>
      <c r="F41" s="710"/>
      <c r="G41" s="710">
        <v>29500000</v>
      </c>
      <c r="H41" s="710"/>
      <c r="I41" s="710">
        <v>29500000</v>
      </c>
    </row>
    <row r="42" spans="1:10" s="566" customFormat="1">
      <c r="A42" s="709" t="s">
        <v>932</v>
      </c>
      <c r="B42" s="575"/>
      <c r="C42" s="704">
        <v>-35431452</v>
      </c>
      <c r="D42" s="688"/>
      <c r="E42" s="704">
        <v>-32605000</v>
      </c>
      <c r="F42" s="704"/>
      <c r="G42" s="704">
        <v>-39248778</v>
      </c>
      <c r="H42" s="704"/>
      <c r="I42" s="704">
        <v>-39248778</v>
      </c>
    </row>
    <row r="43" spans="1:10" s="566" customFormat="1">
      <c r="A43" s="709" t="s">
        <v>931</v>
      </c>
      <c r="B43" s="575"/>
      <c r="C43" s="704">
        <v>-1114129.07</v>
      </c>
      <c r="D43" s="688"/>
      <c r="E43" s="704">
        <v>-1698843</v>
      </c>
      <c r="F43" s="704"/>
      <c r="G43" s="704">
        <v>-2300000</v>
      </c>
      <c r="H43" s="704"/>
      <c r="I43" s="704">
        <v>-2300000</v>
      </c>
    </row>
    <row r="44" spans="1:10" s="566" customFormat="1">
      <c r="A44" s="587" t="s">
        <v>918</v>
      </c>
      <c r="B44" s="575"/>
      <c r="C44" s="702">
        <v>82311680</v>
      </c>
      <c r="D44" s="702"/>
      <c r="E44" s="702">
        <f>SUM(E40:E43)</f>
        <v>85254834.84867999</v>
      </c>
      <c r="F44" s="702"/>
      <c r="G44" s="702">
        <f>SUM(G40:G43)</f>
        <v>74590000.27625598</v>
      </c>
      <c r="H44" s="702"/>
      <c r="I44" s="702">
        <f>SUM(I40:I43)</f>
        <v>71114003.378671974</v>
      </c>
    </row>
    <row r="45" spans="1:10" s="566" customFormat="1">
      <c r="A45" s="589" t="s">
        <v>930</v>
      </c>
      <c r="B45" s="575"/>
      <c r="C45" s="702">
        <v>19273680</v>
      </c>
      <c r="D45" s="688"/>
      <c r="E45" s="702">
        <f>E44-E46</f>
        <v>35254834.84867999</v>
      </c>
      <c r="F45" s="702"/>
      <c r="G45" s="702">
        <f>G44-G46</f>
        <v>65150000.27625598</v>
      </c>
      <c r="H45" s="702"/>
      <c r="I45" s="702">
        <f>(59424+2250)*1000</f>
        <v>61674000</v>
      </c>
    </row>
    <row r="46" spans="1:10" s="566" customFormat="1">
      <c r="A46" s="589" t="s">
        <v>929</v>
      </c>
      <c r="B46" s="575"/>
      <c r="C46" s="702">
        <v>63038000</v>
      </c>
      <c r="D46" s="703"/>
      <c r="E46" s="702">
        <v>50000000</v>
      </c>
      <c r="F46" s="702"/>
      <c r="G46" s="702">
        <v>9440000</v>
      </c>
      <c r="H46" s="702"/>
      <c r="I46" s="702">
        <v>9440000</v>
      </c>
    </row>
    <row r="47" spans="1:10" s="566" customFormat="1">
      <c r="A47" s="587"/>
      <c r="B47" s="575"/>
      <c r="C47" s="703"/>
      <c r="D47" s="688"/>
      <c r="E47" s="703"/>
      <c r="F47" s="703"/>
      <c r="G47" s="703"/>
      <c r="H47" s="703"/>
      <c r="I47" s="703"/>
    </row>
    <row r="48" spans="1:10" s="566" customFormat="1">
      <c r="A48" s="577" t="s">
        <v>928</v>
      </c>
      <c r="B48" s="575"/>
      <c r="C48" s="703"/>
      <c r="D48" s="688"/>
      <c r="E48" s="703"/>
      <c r="F48" s="703"/>
      <c r="G48" s="703"/>
      <c r="H48" s="703"/>
      <c r="I48" s="703"/>
    </row>
    <row r="49" spans="1:9" s="566" customFormat="1">
      <c r="A49" s="589" t="s">
        <v>927</v>
      </c>
      <c r="B49" s="575"/>
      <c r="C49" s="703"/>
      <c r="D49" s="688"/>
      <c r="E49" s="703"/>
      <c r="F49" s="703"/>
      <c r="G49" s="703"/>
      <c r="H49" s="703"/>
      <c r="I49" s="703"/>
    </row>
    <row r="50" spans="1:9" s="566" customFormat="1">
      <c r="A50" s="587" t="s">
        <v>855</v>
      </c>
      <c r="B50" s="575"/>
      <c r="C50" s="708">
        <v>18131</v>
      </c>
      <c r="D50" s="688"/>
      <c r="E50" s="708">
        <f>16999+103.695</f>
        <v>17102.695</v>
      </c>
      <c r="F50" s="708"/>
      <c r="G50" s="708">
        <f>16949+761.02</f>
        <v>17710.02</v>
      </c>
      <c r="H50" s="708"/>
      <c r="I50" s="708">
        <f>16949+1310.935</f>
        <v>18259.935000000001</v>
      </c>
    </row>
    <row r="51" spans="1:9" s="566" customFormat="1">
      <c r="A51" s="587" t="s">
        <v>924</v>
      </c>
      <c r="B51" s="575"/>
      <c r="C51" s="707">
        <v>1.63</v>
      </c>
      <c r="D51" s="688"/>
      <c r="E51" s="707">
        <v>1.53</v>
      </c>
      <c r="F51" s="707"/>
      <c r="G51" s="707">
        <v>1.47</v>
      </c>
      <c r="H51" s="707"/>
      <c r="I51" s="707">
        <v>1.47</v>
      </c>
    </row>
    <row r="52" spans="1:9" s="566" customFormat="1">
      <c r="A52" s="587" t="s">
        <v>923</v>
      </c>
      <c r="B52" s="575"/>
      <c r="C52" s="706">
        <v>9.9273786077791737</v>
      </c>
      <c r="D52" s="688"/>
      <c r="E52" s="706">
        <v>10.38</v>
      </c>
      <c r="F52" s="706"/>
      <c r="G52" s="706">
        <v>10.69</v>
      </c>
      <c r="H52" s="706"/>
      <c r="I52" s="706">
        <v>11.01</v>
      </c>
    </row>
    <row r="53" spans="1:9" s="566" customFormat="1">
      <c r="A53" s="587" t="s">
        <v>926</v>
      </c>
      <c r="B53" s="575"/>
      <c r="C53" s="702">
        <v>3520668.9780763201</v>
      </c>
      <c r="D53" s="702"/>
      <c r="E53" s="702">
        <f>PRODUCT(E50:E52)*12</f>
        <v>3259376.8844760004</v>
      </c>
      <c r="F53" s="702"/>
      <c r="G53" s="702">
        <f>PRODUCT(G50:G52)*12</f>
        <v>3339606.8074320001</v>
      </c>
      <c r="H53" s="702"/>
      <c r="I53" s="702">
        <f>PRODUCT(I50:I52)*12</f>
        <v>3546378.8399340003</v>
      </c>
    </row>
    <row r="54" spans="1:9" s="566" customFormat="1">
      <c r="A54" s="589" t="s">
        <v>925</v>
      </c>
      <c r="B54" s="575"/>
      <c r="C54" s="689"/>
      <c r="D54" s="688"/>
      <c r="E54" s="689"/>
      <c r="F54" s="689"/>
      <c r="G54" s="689"/>
      <c r="H54" s="689"/>
      <c r="I54" s="689"/>
    </row>
    <row r="55" spans="1:9" s="566" customFormat="1">
      <c r="A55" s="587" t="s">
        <v>855</v>
      </c>
      <c r="B55" s="575"/>
      <c r="C55" s="708">
        <v>2176</v>
      </c>
      <c r="D55" s="688"/>
      <c r="E55" s="708">
        <v>2184</v>
      </c>
      <c r="F55" s="708"/>
      <c r="G55" s="708">
        <v>2247</v>
      </c>
      <c r="H55" s="708"/>
      <c r="I55" s="708">
        <v>2314</v>
      </c>
    </row>
    <row r="56" spans="1:9" s="566" customFormat="1">
      <c r="A56" s="587" t="s">
        <v>924</v>
      </c>
      <c r="B56" s="575"/>
      <c r="C56" s="707">
        <v>1.7919579999999999</v>
      </c>
      <c r="D56" s="688"/>
      <c r="E56" s="707">
        <v>1.66</v>
      </c>
      <c r="F56" s="707"/>
      <c r="G56" s="707">
        <v>1.62</v>
      </c>
      <c r="H56" s="707"/>
      <c r="I56" s="707">
        <v>1.62</v>
      </c>
    </row>
    <row r="57" spans="1:9" s="566" customFormat="1">
      <c r="A57" s="587" t="s">
        <v>923</v>
      </c>
      <c r="B57" s="575"/>
      <c r="C57" s="706">
        <v>9.73</v>
      </c>
      <c r="D57" s="688"/>
      <c r="E57" s="706">
        <v>16.61</v>
      </c>
      <c r="F57" s="706"/>
      <c r="G57" s="706">
        <v>17.11</v>
      </c>
      <c r="H57" s="706"/>
      <c r="I57" s="706">
        <v>17.62</v>
      </c>
    </row>
    <row r="58" spans="1:9" s="566" customFormat="1">
      <c r="A58" s="587" t="s">
        <v>922</v>
      </c>
      <c r="B58" s="575"/>
      <c r="C58" s="702">
        <v>455282.33899008005</v>
      </c>
      <c r="D58" s="702"/>
      <c r="E58" s="702">
        <f>PRODUCT(E55:E57)*12</f>
        <v>722622.70079999999</v>
      </c>
      <c r="F58" s="702"/>
      <c r="G58" s="702">
        <f>PRODUCT(G55:G57)*12</f>
        <v>747393.54480000003</v>
      </c>
      <c r="H58" s="702"/>
      <c r="I58" s="702">
        <f>PRODUCT(I55:I57)*12</f>
        <v>792620.8992000001</v>
      </c>
    </row>
    <row r="59" spans="1:9" s="566" customFormat="1">
      <c r="A59" s="589"/>
      <c r="B59" s="575"/>
      <c r="C59" s="705"/>
      <c r="D59" s="688"/>
      <c r="E59" s="705"/>
      <c r="F59" s="705"/>
      <c r="G59" s="705"/>
      <c r="H59" s="705"/>
      <c r="I59" s="705"/>
    </row>
    <row r="60" spans="1:9" s="566" customFormat="1">
      <c r="A60" s="589" t="s">
        <v>921</v>
      </c>
      <c r="B60" s="575"/>
      <c r="C60" s="689"/>
      <c r="D60" s="688"/>
      <c r="E60" s="689"/>
      <c r="F60" s="689"/>
      <c r="G60" s="689"/>
      <c r="H60" s="689"/>
      <c r="I60" s="689"/>
    </row>
    <row r="61" spans="1:9" s="566" customFormat="1">
      <c r="A61" s="587" t="s">
        <v>920</v>
      </c>
      <c r="B61" s="575"/>
      <c r="C61" s="703">
        <v>3975951.3170664003</v>
      </c>
      <c r="D61" s="703"/>
      <c r="E61" s="703">
        <f>SUM(E53,E58)</f>
        <v>3981999.5852760002</v>
      </c>
      <c r="F61" s="703"/>
      <c r="G61" s="703">
        <f>SUM(G58,G53)</f>
        <v>4087000.3522319999</v>
      </c>
      <c r="H61" s="703"/>
      <c r="I61" s="703">
        <f>SUM(I53,I58)</f>
        <v>4338999.7391340006</v>
      </c>
    </row>
    <row r="62" spans="1:9" s="566" customFormat="1">
      <c r="A62" s="587" t="s">
        <v>919</v>
      </c>
      <c r="B62" s="575"/>
      <c r="C62" s="704">
        <v>-26514</v>
      </c>
      <c r="D62" s="688"/>
      <c r="E62" s="704">
        <v>-103000</v>
      </c>
      <c r="F62" s="704"/>
      <c r="G62" s="704">
        <v>-150000</v>
      </c>
      <c r="H62" s="704"/>
      <c r="I62" s="704">
        <v>-150000</v>
      </c>
    </row>
    <row r="63" spans="1:9" s="566" customFormat="1">
      <c r="A63" s="587" t="s">
        <v>918</v>
      </c>
      <c r="B63" s="575"/>
      <c r="C63" s="702">
        <v>3949437.3170664003</v>
      </c>
      <c r="D63" s="702"/>
      <c r="E63" s="702">
        <f>E61+E62</f>
        <v>3878999.5852760002</v>
      </c>
      <c r="F63" s="702"/>
      <c r="G63" s="702">
        <f>G61+G62</f>
        <v>3937000.3522319999</v>
      </c>
      <c r="H63" s="702"/>
      <c r="I63" s="702">
        <f>I61+I62</f>
        <v>4188999.7391340006</v>
      </c>
    </row>
    <row r="64" spans="1:9" s="566" customFormat="1">
      <c r="A64" s="589" t="s">
        <v>917</v>
      </c>
      <c r="B64" s="575"/>
      <c r="C64" s="703">
        <v>3949437.3170664003</v>
      </c>
      <c r="D64" s="703"/>
      <c r="E64" s="702">
        <f>3879*1000</f>
        <v>3879000</v>
      </c>
      <c r="F64" s="702"/>
      <c r="G64" s="702">
        <f>(7309+478-3850)*1000</f>
        <v>3937000</v>
      </c>
      <c r="H64" s="702"/>
      <c r="I64" s="702">
        <f>(7039-2850)*1000</f>
        <v>4189000</v>
      </c>
    </row>
    <row r="65" spans="1:9" s="566" customFormat="1">
      <c r="A65" s="589"/>
      <c r="B65" s="575"/>
      <c r="C65" s="688"/>
      <c r="D65" s="688"/>
      <c r="E65" s="688"/>
      <c r="F65" s="688"/>
      <c r="G65" s="688"/>
      <c r="H65" s="688"/>
      <c r="I65" s="688"/>
    </row>
    <row r="66" spans="1:9" s="578" customFormat="1">
      <c r="A66" s="581" t="s">
        <v>916</v>
      </c>
      <c r="B66" s="580"/>
      <c r="C66" s="692"/>
      <c r="D66" s="692"/>
      <c r="E66" s="692"/>
      <c r="F66" s="692"/>
      <c r="G66" s="692"/>
      <c r="H66" s="692"/>
      <c r="I66" s="692"/>
    </row>
    <row r="67" spans="1:9" s="566" customFormat="1">
      <c r="A67" s="577" t="s">
        <v>915</v>
      </c>
      <c r="B67" s="575"/>
      <c r="C67" s="688"/>
      <c r="D67" s="688"/>
      <c r="E67" s="688"/>
      <c r="F67" s="688"/>
      <c r="G67" s="688"/>
      <c r="H67" s="688"/>
      <c r="I67" s="688"/>
    </row>
    <row r="68" spans="1:9" s="696" customFormat="1">
      <c r="A68" s="701" t="s">
        <v>914</v>
      </c>
      <c r="B68" s="698"/>
      <c r="C68" s="690">
        <v>1649616</v>
      </c>
      <c r="D68" s="689"/>
      <c r="E68" s="695">
        <v>1601586</v>
      </c>
      <c r="F68" s="695"/>
      <c r="G68" s="695">
        <v>1550000</v>
      </c>
      <c r="H68" s="695"/>
      <c r="I68" s="695">
        <v>1500000</v>
      </c>
    </row>
    <row r="69" spans="1:9" s="696" customFormat="1">
      <c r="A69" s="701" t="s">
        <v>913</v>
      </c>
      <c r="B69" s="698"/>
      <c r="C69" s="690">
        <v>3524353</v>
      </c>
      <c r="D69" s="689"/>
      <c r="E69" s="695">
        <v>3486404</v>
      </c>
      <c r="F69" s="695"/>
      <c r="G69" s="695">
        <v>3525000</v>
      </c>
      <c r="H69" s="695"/>
      <c r="I69" s="695">
        <v>3525000</v>
      </c>
    </row>
    <row r="70" spans="1:9" s="566" customFormat="1">
      <c r="A70" s="589" t="s">
        <v>912</v>
      </c>
      <c r="B70" s="575"/>
      <c r="C70" s="690">
        <v>608744</v>
      </c>
      <c r="D70" s="689"/>
      <c r="E70" s="695">
        <v>627440</v>
      </c>
      <c r="F70" s="695"/>
      <c r="G70" s="695">
        <v>630000</v>
      </c>
      <c r="H70" s="695"/>
      <c r="I70" s="695">
        <v>630000</v>
      </c>
    </row>
    <row r="71" spans="1:9" s="566" customFormat="1">
      <c r="A71" s="589" t="s">
        <v>911</v>
      </c>
      <c r="B71" s="575"/>
      <c r="C71" s="690">
        <v>291186</v>
      </c>
      <c r="D71" s="689"/>
      <c r="E71" s="695">
        <v>303253</v>
      </c>
      <c r="F71" s="695"/>
      <c r="G71" s="695">
        <v>305000</v>
      </c>
      <c r="H71" s="695"/>
      <c r="I71" s="695">
        <v>305000</v>
      </c>
    </row>
    <row r="72" spans="1:9" s="566" customFormat="1">
      <c r="A72" s="589" t="s">
        <v>910</v>
      </c>
      <c r="B72" s="575"/>
      <c r="C72" s="690">
        <v>227268</v>
      </c>
      <c r="D72" s="689"/>
      <c r="E72" s="695">
        <v>175003</v>
      </c>
      <c r="F72" s="695"/>
      <c r="G72" s="695">
        <v>230000</v>
      </c>
      <c r="H72" s="695"/>
      <c r="I72" s="695">
        <v>230000</v>
      </c>
    </row>
    <row r="73" spans="1:9" s="566" customFormat="1">
      <c r="A73" s="589" t="s">
        <v>909</v>
      </c>
      <c r="B73" s="575"/>
      <c r="C73" s="690">
        <v>69759</v>
      </c>
      <c r="D73" s="689"/>
      <c r="E73" s="695">
        <v>60873</v>
      </c>
      <c r="F73" s="695"/>
      <c r="G73" s="695">
        <v>70000</v>
      </c>
      <c r="H73" s="695"/>
      <c r="I73" s="695">
        <v>70000</v>
      </c>
    </row>
    <row r="74" spans="1:9" s="566" customFormat="1">
      <c r="A74" s="589" t="s">
        <v>908</v>
      </c>
      <c r="B74" s="575"/>
      <c r="C74" s="690">
        <v>667674</v>
      </c>
      <c r="D74" s="689"/>
      <c r="E74" s="695">
        <v>604905</v>
      </c>
      <c r="F74" s="695"/>
      <c r="G74" s="695">
        <v>670000</v>
      </c>
      <c r="H74" s="695"/>
      <c r="I74" s="695">
        <v>670000</v>
      </c>
    </row>
    <row r="75" spans="1:9" s="566" customFormat="1">
      <c r="A75" s="589" t="s">
        <v>907</v>
      </c>
      <c r="B75" s="575"/>
      <c r="C75" s="690">
        <v>25182</v>
      </c>
      <c r="D75" s="689"/>
      <c r="E75" s="695">
        <v>23705</v>
      </c>
      <c r="F75" s="695"/>
      <c r="G75" s="695">
        <v>30000</v>
      </c>
      <c r="H75" s="695"/>
      <c r="I75" s="695">
        <v>30000</v>
      </c>
    </row>
    <row r="76" spans="1:9" s="566" customFormat="1">
      <c r="A76" s="589" t="s">
        <v>906</v>
      </c>
      <c r="B76" s="575"/>
      <c r="C76" s="690">
        <v>342234</v>
      </c>
      <c r="D76" s="689"/>
      <c r="E76" s="695">
        <v>358731</v>
      </c>
      <c r="F76" s="695"/>
      <c r="G76" s="695">
        <v>360000</v>
      </c>
      <c r="H76" s="695"/>
      <c r="I76" s="695">
        <v>360000</v>
      </c>
    </row>
    <row r="77" spans="1:9" s="566" customFormat="1">
      <c r="A77" s="590" t="s">
        <v>905</v>
      </c>
      <c r="B77" s="575"/>
      <c r="C77" s="690">
        <v>180451</v>
      </c>
      <c r="D77" s="689"/>
      <c r="E77" s="695">
        <v>156096</v>
      </c>
      <c r="F77" s="695"/>
      <c r="G77" s="695">
        <v>185000</v>
      </c>
      <c r="H77" s="695"/>
      <c r="I77" s="695">
        <v>185000</v>
      </c>
    </row>
    <row r="78" spans="1:9" s="566" customFormat="1">
      <c r="A78" s="590" t="s">
        <v>904</v>
      </c>
      <c r="B78" s="575"/>
      <c r="C78" s="690">
        <v>106625</v>
      </c>
      <c r="D78" s="689"/>
      <c r="E78" s="695">
        <v>100670</v>
      </c>
      <c r="F78" s="695"/>
      <c r="G78" s="695">
        <v>110000</v>
      </c>
      <c r="H78" s="695"/>
      <c r="I78" s="695">
        <v>110000</v>
      </c>
    </row>
    <row r="79" spans="1:9" s="566" customFormat="1">
      <c r="A79" s="590" t="s">
        <v>903</v>
      </c>
      <c r="B79" s="575"/>
      <c r="C79" s="690">
        <v>184964</v>
      </c>
      <c r="D79" s="689"/>
      <c r="E79" s="695">
        <v>141732</v>
      </c>
      <c r="F79" s="695"/>
      <c r="G79" s="695">
        <v>190000</v>
      </c>
      <c r="H79" s="695"/>
      <c r="I79" s="695">
        <v>190000</v>
      </c>
    </row>
    <row r="80" spans="1:9" s="566" customFormat="1">
      <c r="A80" s="570" t="s">
        <v>902</v>
      </c>
      <c r="B80" s="575"/>
      <c r="C80" s="688"/>
      <c r="D80" s="688"/>
      <c r="E80" s="700"/>
      <c r="F80" s="700"/>
      <c r="G80" s="700"/>
      <c r="H80" s="700"/>
      <c r="I80" s="700"/>
    </row>
    <row r="81" spans="1:9" s="696" customFormat="1">
      <c r="A81" s="699" t="s">
        <v>898</v>
      </c>
      <c r="B81" s="698"/>
      <c r="C81" s="690">
        <v>2600</v>
      </c>
      <c r="D81" s="697"/>
      <c r="E81" s="695">
        <v>2929</v>
      </c>
      <c r="F81" s="695" t="s">
        <v>901</v>
      </c>
      <c r="G81" s="695">
        <v>2650</v>
      </c>
      <c r="H81" s="695"/>
      <c r="I81" s="695">
        <v>2650</v>
      </c>
    </row>
    <row r="82" spans="1:9" s="566" customFormat="1">
      <c r="A82" s="590" t="s">
        <v>900</v>
      </c>
      <c r="B82" s="575"/>
      <c r="C82" s="690">
        <v>68</v>
      </c>
      <c r="D82" s="688"/>
      <c r="E82" s="695">
        <v>67</v>
      </c>
      <c r="F82" s="695"/>
      <c r="G82" s="695">
        <v>67</v>
      </c>
      <c r="H82" s="695"/>
      <c r="I82" s="695">
        <v>67</v>
      </c>
    </row>
    <row r="83" spans="1:9" s="566" customFormat="1">
      <c r="A83" s="570" t="s">
        <v>899</v>
      </c>
      <c r="B83" s="575"/>
      <c r="C83" s="690"/>
      <c r="D83" s="688"/>
      <c r="E83" s="694"/>
      <c r="F83" s="694"/>
      <c r="G83" s="694"/>
      <c r="H83" s="694"/>
      <c r="I83" s="694"/>
    </row>
    <row r="84" spans="1:9" s="566" customFormat="1">
      <c r="A84" s="590" t="s">
        <v>898</v>
      </c>
      <c r="B84" s="575"/>
      <c r="C84" s="690">
        <v>6279</v>
      </c>
      <c r="D84" s="688"/>
      <c r="E84" s="689">
        <v>6665</v>
      </c>
      <c r="F84" s="689"/>
      <c r="G84" s="689">
        <v>7144</v>
      </c>
      <c r="H84" s="689"/>
      <c r="I84" s="689">
        <v>7658</v>
      </c>
    </row>
    <row r="85" spans="1:9" s="566" customFormat="1">
      <c r="A85" s="570" t="s">
        <v>897</v>
      </c>
      <c r="B85" s="575"/>
      <c r="C85" s="690"/>
      <c r="D85" s="688"/>
      <c r="E85" s="694"/>
      <c r="F85" s="694"/>
      <c r="G85" s="694"/>
      <c r="H85" s="694"/>
      <c r="I85" s="694"/>
    </row>
    <row r="86" spans="1:9" s="566" customFormat="1">
      <c r="A86" s="590" t="s">
        <v>810</v>
      </c>
      <c r="B86" s="575"/>
      <c r="C86" s="690">
        <v>79847</v>
      </c>
      <c r="D86" s="688"/>
      <c r="E86" s="689">
        <v>78829</v>
      </c>
      <c r="F86" s="689"/>
      <c r="G86" s="689">
        <v>86712</v>
      </c>
      <c r="H86" s="689"/>
      <c r="I86" s="689">
        <v>95383</v>
      </c>
    </row>
    <row r="87" spans="1:9" s="566" customFormat="1">
      <c r="A87" s="570" t="s">
        <v>896</v>
      </c>
      <c r="B87" s="575"/>
      <c r="C87" s="688"/>
      <c r="D87" s="688"/>
      <c r="E87" s="694"/>
      <c r="F87" s="694"/>
      <c r="G87" s="694"/>
      <c r="H87" s="694"/>
      <c r="I87" s="694"/>
    </row>
    <row r="88" spans="1:9" s="566" customFormat="1">
      <c r="A88" s="590" t="s">
        <v>810</v>
      </c>
      <c r="B88" s="575"/>
      <c r="C88" s="690">
        <v>4586</v>
      </c>
      <c r="D88" s="688"/>
      <c r="E88" s="689">
        <v>4353</v>
      </c>
      <c r="F88" s="689"/>
      <c r="G88" s="689">
        <v>4300</v>
      </c>
      <c r="H88" s="689"/>
      <c r="I88" s="689">
        <v>4300</v>
      </c>
    </row>
    <row r="89" spans="1:9" s="566" customFormat="1">
      <c r="A89" s="570" t="s">
        <v>895</v>
      </c>
      <c r="B89" s="575"/>
      <c r="C89" s="688"/>
      <c r="D89" s="688"/>
      <c r="E89" s="694"/>
      <c r="F89" s="694"/>
      <c r="G89" s="694"/>
      <c r="H89" s="694"/>
      <c r="I89" s="694"/>
    </row>
    <row r="90" spans="1:9" s="566" customFormat="1">
      <c r="A90" s="590" t="s">
        <v>894</v>
      </c>
      <c r="B90" s="575"/>
      <c r="C90" s="690">
        <v>4200</v>
      </c>
      <c r="D90" s="688"/>
      <c r="E90" s="689">
        <v>3777</v>
      </c>
      <c r="F90" s="689"/>
      <c r="G90" s="689">
        <v>3800</v>
      </c>
      <c r="H90" s="689"/>
      <c r="I90" s="689">
        <v>3800</v>
      </c>
    </row>
    <row r="91" spans="1:9" s="566" customFormat="1">
      <c r="A91" s="590" t="s">
        <v>893</v>
      </c>
      <c r="B91" s="575"/>
      <c r="C91" s="690">
        <v>37194</v>
      </c>
      <c r="D91" s="688"/>
      <c r="E91" s="689">
        <v>37200</v>
      </c>
      <c r="F91" s="689"/>
      <c r="G91" s="689">
        <v>37200</v>
      </c>
      <c r="H91" s="689"/>
      <c r="I91" s="689">
        <v>37200</v>
      </c>
    </row>
    <row r="92" spans="1:9" s="566" customFormat="1">
      <c r="A92" s="589" t="s">
        <v>892</v>
      </c>
      <c r="B92" s="575"/>
      <c r="C92" s="690">
        <v>3500</v>
      </c>
      <c r="D92" s="688"/>
      <c r="E92" s="689">
        <v>2481</v>
      </c>
      <c r="F92" s="689"/>
      <c r="G92" s="689">
        <v>3500</v>
      </c>
      <c r="H92" s="689"/>
      <c r="I92" s="689">
        <v>3500</v>
      </c>
    </row>
    <row r="93" spans="1:9" s="566" customFormat="1">
      <c r="A93" s="589" t="s">
        <v>891</v>
      </c>
      <c r="B93" s="575"/>
      <c r="C93" s="690">
        <v>1946</v>
      </c>
      <c r="D93" s="688"/>
      <c r="E93" s="689">
        <v>1950</v>
      </c>
      <c r="F93" s="689"/>
      <c r="G93" s="689">
        <v>1950</v>
      </c>
      <c r="H93" s="689"/>
      <c r="I93" s="689">
        <v>1950</v>
      </c>
    </row>
    <row r="94" spans="1:9" s="566" customFormat="1">
      <c r="A94" s="589" t="s">
        <v>890</v>
      </c>
      <c r="B94" s="575"/>
      <c r="C94" s="690">
        <v>0</v>
      </c>
      <c r="D94" s="688"/>
      <c r="E94" s="689">
        <v>0</v>
      </c>
      <c r="F94" s="689"/>
      <c r="G94" s="689">
        <v>3200</v>
      </c>
      <c r="H94" s="689"/>
      <c r="I94" s="689">
        <v>3200</v>
      </c>
    </row>
    <row r="95" spans="1:9" s="578" customFormat="1">
      <c r="A95" s="581" t="s">
        <v>889</v>
      </c>
      <c r="B95" s="580"/>
      <c r="C95" s="693"/>
      <c r="D95" s="692"/>
      <c r="E95" s="691"/>
      <c r="F95" s="691"/>
      <c r="G95" s="691"/>
      <c r="H95" s="691"/>
      <c r="I95" s="691"/>
    </row>
    <row r="96" spans="1:9" s="566" customFormat="1">
      <c r="A96" s="577" t="s">
        <v>888</v>
      </c>
      <c r="B96" s="575"/>
      <c r="C96" s="690">
        <v>5923</v>
      </c>
      <c r="D96" s="689"/>
      <c r="E96" s="689">
        <v>9750</v>
      </c>
      <c r="F96" s="689"/>
      <c r="G96" s="689">
        <v>9950</v>
      </c>
      <c r="H96" s="689"/>
      <c r="I96" s="689">
        <v>10155</v>
      </c>
    </row>
    <row r="97" spans="1:10" s="566" customFormat="1">
      <c r="A97" s="577" t="s">
        <v>887</v>
      </c>
      <c r="B97" s="575"/>
      <c r="C97" s="690">
        <v>4692</v>
      </c>
      <c r="D97" s="689"/>
      <c r="E97" s="689">
        <v>4933</v>
      </c>
      <c r="F97" s="689"/>
      <c r="G97" s="689">
        <v>5312</v>
      </c>
      <c r="H97" s="689"/>
      <c r="I97" s="689">
        <v>5721</v>
      </c>
    </row>
    <row r="98" spans="1:10" s="566" customFormat="1">
      <c r="A98" s="577" t="s">
        <v>886</v>
      </c>
      <c r="B98" s="575"/>
      <c r="C98" s="690">
        <v>401</v>
      </c>
      <c r="D98" s="689"/>
      <c r="E98" s="689">
        <v>406</v>
      </c>
      <c r="F98" s="689"/>
      <c r="G98" s="689">
        <v>427</v>
      </c>
      <c r="H98" s="689"/>
      <c r="I98" s="689">
        <v>449</v>
      </c>
    </row>
    <row r="99" spans="1:10" s="566" customFormat="1">
      <c r="A99" s="577"/>
      <c r="B99" s="575"/>
      <c r="C99" s="688"/>
      <c r="D99" s="688"/>
      <c r="E99" s="687"/>
      <c r="F99" s="687"/>
      <c r="G99" s="687"/>
      <c r="H99" s="687"/>
      <c r="I99" s="687"/>
    </row>
    <row r="100" spans="1:10" s="561" customFormat="1">
      <c r="A100" s="565" t="s">
        <v>1</v>
      </c>
      <c r="B100" s="564"/>
      <c r="C100" s="640"/>
      <c r="D100" s="562"/>
      <c r="E100" s="686"/>
      <c r="F100" s="562"/>
      <c r="G100" s="686"/>
      <c r="H100" s="562"/>
      <c r="I100" s="686"/>
      <c r="J100" s="562"/>
    </row>
    <row r="101" spans="1:10" ht="30.75" customHeight="1">
      <c r="A101" s="1779" t="s">
        <v>885</v>
      </c>
      <c r="B101" s="1756"/>
      <c r="C101" s="1757"/>
      <c r="D101" s="1756"/>
      <c r="E101" s="1757"/>
      <c r="F101" s="1756"/>
      <c r="G101" s="1757"/>
      <c r="H101" s="1756"/>
      <c r="I101" s="1757"/>
      <c r="J101" s="1756"/>
    </row>
    <row r="102" spans="1:10" ht="17.25" customHeight="1">
      <c r="A102" s="1779" t="s">
        <v>884</v>
      </c>
      <c r="B102" s="1756"/>
      <c r="C102" s="1757"/>
      <c r="D102" s="1756"/>
      <c r="E102" s="1757"/>
      <c r="F102" s="1756"/>
      <c r="G102" s="1757"/>
      <c r="H102" s="1756"/>
      <c r="I102" s="1757"/>
      <c r="J102" s="1756"/>
    </row>
    <row r="103" spans="1:10" ht="28.5" customHeight="1">
      <c r="A103" s="1779" t="s">
        <v>883</v>
      </c>
      <c r="B103" s="1756"/>
      <c r="C103" s="1757"/>
      <c r="D103" s="1756"/>
      <c r="E103" s="1757"/>
      <c r="F103" s="1756"/>
      <c r="G103" s="1757"/>
      <c r="H103" s="1756"/>
      <c r="I103" s="1757"/>
      <c r="J103" s="1756"/>
    </row>
    <row r="104" spans="1:10" ht="18.75" customHeight="1">
      <c r="A104" s="1779" t="s">
        <v>882</v>
      </c>
      <c r="B104" s="1756"/>
      <c r="C104" s="1757"/>
      <c r="D104" s="1756"/>
      <c r="E104" s="1757"/>
      <c r="F104" s="1756"/>
      <c r="G104" s="1757"/>
      <c r="H104" s="1756"/>
      <c r="I104" s="1757"/>
      <c r="J104" s="1756"/>
    </row>
    <row r="105" spans="1:10">
      <c r="A105" s="685"/>
      <c r="B105" s="9"/>
      <c r="C105" s="9"/>
      <c r="D105" s="9"/>
      <c r="E105" s="9"/>
      <c r="F105" s="9"/>
      <c r="G105" s="9"/>
      <c r="H105" s="9"/>
      <c r="I105" s="9"/>
      <c r="J105" s="9"/>
    </row>
    <row r="106" spans="1:10">
      <c r="A106" s="685"/>
      <c r="B106" s="9"/>
      <c r="C106" s="9"/>
      <c r="D106" s="9"/>
      <c r="E106" s="9"/>
      <c r="F106" s="9"/>
      <c r="G106" s="9"/>
      <c r="H106" s="9"/>
      <c r="I106" s="9"/>
      <c r="J106" s="9"/>
    </row>
    <row r="107" spans="1:10">
      <c r="B107" s="553"/>
      <c r="C107" s="553"/>
      <c r="D107" s="553"/>
      <c r="E107" s="554"/>
      <c r="F107" s="554"/>
    </row>
    <row r="108" spans="1:10">
      <c r="B108" s="553"/>
      <c r="C108" s="553"/>
      <c r="D108" s="553"/>
      <c r="E108" s="554"/>
      <c r="F108" s="554"/>
    </row>
    <row r="109" spans="1:10">
      <c r="B109" s="553"/>
      <c r="C109" s="553"/>
      <c r="D109" s="553"/>
      <c r="E109" s="554"/>
      <c r="F109" s="554"/>
      <c r="J109" s="684"/>
    </row>
    <row r="110" spans="1:10">
      <c r="B110" s="553"/>
      <c r="C110" s="553"/>
      <c r="D110" s="553"/>
      <c r="E110" s="554"/>
      <c r="F110" s="554"/>
    </row>
    <row r="111" spans="1:10">
      <c r="B111" s="553"/>
      <c r="C111" s="553"/>
      <c r="D111" s="553"/>
      <c r="E111" s="554"/>
      <c r="F111" s="554"/>
    </row>
    <row r="112" spans="1:10">
      <c r="B112" s="553"/>
      <c r="C112" s="553"/>
      <c r="D112" s="553"/>
      <c r="E112" s="554"/>
      <c r="F112" s="554"/>
    </row>
    <row r="113" spans="1:10">
      <c r="B113" s="553"/>
      <c r="C113" s="553"/>
      <c r="D113" s="553"/>
      <c r="E113" s="554"/>
      <c r="F113" s="554"/>
    </row>
    <row r="114" spans="1:10">
      <c r="B114" s="553"/>
      <c r="C114" s="553"/>
      <c r="D114" s="553"/>
      <c r="E114" s="554"/>
      <c r="F114" s="554"/>
    </row>
    <row r="115" spans="1:10">
      <c r="B115" s="553"/>
      <c r="C115" s="553"/>
      <c r="D115" s="553"/>
      <c r="E115" s="554"/>
      <c r="F115" s="554"/>
    </row>
    <row r="116" spans="1:10">
      <c r="B116" s="553"/>
      <c r="C116" s="553"/>
      <c r="D116" s="553"/>
      <c r="E116" s="554"/>
      <c r="F116" s="554"/>
    </row>
    <row r="117" spans="1:10" s="549" customFormat="1">
      <c r="A117" s="553"/>
      <c r="B117" s="553"/>
      <c r="C117" s="553"/>
      <c r="D117" s="553"/>
      <c r="E117" s="554"/>
      <c r="F117" s="554"/>
      <c r="H117" s="548"/>
      <c r="J117" s="548"/>
    </row>
    <row r="118" spans="1:10" s="549" customFormat="1">
      <c r="A118" s="553"/>
      <c r="B118" s="553"/>
      <c r="C118" s="553"/>
      <c r="D118" s="553"/>
      <c r="E118" s="554"/>
      <c r="F118" s="554"/>
      <c r="H118" s="548"/>
      <c r="J118" s="548"/>
    </row>
    <row r="119" spans="1:10" s="549" customFormat="1">
      <c r="A119" s="553"/>
      <c r="B119" s="553"/>
      <c r="C119" s="553"/>
      <c r="D119" s="553"/>
      <c r="E119" s="554"/>
      <c r="F119" s="554"/>
      <c r="H119" s="548"/>
      <c r="J119" s="548"/>
    </row>
    <row r="120" spans="1:10" s="549" customFormat="1">
      <c r="A120" s="553"/>
      <c r="B120" s="553"/>
      <c r="C120" s="553"/>
      <c r="D120" s="553"/>
      <c r="E120" s="554"/>
      <c r="F120" s="554"/>
      <c r="H120" s="548"/>
      <c r="J120" s="548"/>
    </row>
    <row r="121" spans="1:10" s="549" customFormat="1">
      <c r="A121" s="553"/>
      <c r="B121" s="553"/>
      <c r="C121" s="553"/>
      <c r="D121" s="553"/>
      <c r="E121" s="554"/>
      <c r="F121" s="554"/>
      <c r="H121" s="548"/>
      <c r="J121" s="548"/>
    </row>
    <row r="122" spans="1:10" s="549" customFormat="1">
      <c r="A122" s="553"/>
      <c r="B122" s="553"/>
      <c r="C122" s="553"/>
      <c r="D122" s="553"/>
      <c r="E122" s="554"/>
      <c r="F122" s="554"/>
      <c r="H122" s="548"/>
      <c r="J122" s="548"/>
    </row>
    <row r="123" spans="1:10" s="549" customFormat="1">
      <c r="A123" s="553"/>
      <c r="B123" s="553"/>
      <c r="C123" s="553"/>
      <c r="D123" s="553"/>
      <c r="E123" s="554"/>
      <c r="F123" s="554"/>
      <c r="H123" s="548"/>
      <c r="J123" s="548"/>
    </row>
    <row r="124" spans="1:10" s="549" customFormat="1">
      <c r="A124" s="553"/>
      <c r="B124" s="553"/>
      <c r="C124" s="553"/>
      <c r="D124" s="553"/>
      <c r="E124" s="554"/>
      <c r="F124" s="554"/>
      <c r="H124" s="548"/>
      <c r="J124" s="548"/>
    </row>
    <row r="125" spans="1:10" s="549" customFormat="1">
      <c r="A125" s="553"/>
      <c r="B125" s="553"/>
      <c r="C125" s="553"/>
      <c r="D125" s="553"/>
      <c r="E125" s="554"/>
      <c r="F125" s="554"/>
      <c r="H125" s="548"/>
      <c r="J125" s="548"/>
    </row>
    <row r="126" spans="1:10" s="549" customFormat="1">
      <c r="A126" s="553"/>
      <c r="B126" s="553"/>
      <c r="C126" s="553"/>
      <c r="D126" s="553"/>
      <c r="E126" s="554"/>
      <c r="F126" s="554"/>
      <c r="H126" s="548"/>
      <c r="J126" s="548"/>
    </row>
    <row r="127" spans="1:10" s="549" customFormat="1">
      <c r="A127" s="553"/>
      <c r="B127" s="553"/>
      <c r="C127" s="553"/>
      <c r="D127" s="553"/>
      <c r="E127" s="554"/>
      <c r="F127" s="554"/>
      <c r="H127" s="548"/>
      <c r="J127" s="548"/>
    </row>
    <row r="128" spans="1:10" s="549" customFormat="1">
      <c r="A128" s="553"/>
      <c r="B128" s="553"/>
      <c r="C128" s="553"/>
      <c r="D128" s="553"/>
      <c r="E128" s="554"/>
      <c r="F128" s="554"/>
      <c r="H128" s="548"/>
      <c r="J128" s="548"/>
    </row>
    <row r="129" spans="1:10" s="549" customFormat="1">
      <c r="A129" s="553"/>
      <c r="B129" s="553"/>
      <c r="C129" s="553"/>
      <c r="D129" s="553"/>
      <c r="E129" s="554"/>
      <c r="F129" s="554"/>
      <c r="H129" s="548"/>
      <c r="J129" s="548"/>
    </row>
    <row r="130" spans="1:10" s="549" customFormat="1">
      <c r="A130" s="553"/>
      <c r="B130" s="553"/>
      <c r="C130" s="553"/>
      <c r="D130" s="553"/>
      <c r="E130" s="554"/>
      <c r="F130" s="554"/>
      <c r="H130" s="548"/>
      <c r="J130" s="548"/>
    </row>
    <row r="131" spans="1:10" s="549" customFormat="1">
      <c r="A131" s="553"/>
      <c r="B131" s="553"/>
      <c r="C131" s="553"/>
      <c r="D131" s="553"/>
      <c r="E131" s="554"/>
      <c r="F131" s="554"/>
      <c r="H131" s="548"/>
      <c r="J131" s="548"/>
    </row>
    <row r="132" spans="1:10" s="549" customFormat="1">
      <c r="A132" s="553"/>
      <c r="B132" s="553"/>
      <c r="C132" s="553"/>
      <c r="D132" s="553"/>
      <c r="E132" s="554"/>
      <c r="F132" s="554"/>
      <c r="H132" s="548"/>
      <c r="J132" s="548"/>
    </row>
    <row r="133" spans="1:10" s="549" customFormat="1">
      <c r="A133" s="553"/>
      <c r="B133" s="553"/>
      <c r="C133" s="553"/>
      <c r="D133" s="553"/>
      <c r="E133" s="554"/>
      <c r="F133" s="554"/>
      <c r="H133" s="548"/>
      <c r="J133" s="548"/>
    </row>
    <row r="134" spans="1:10" s="549" customFormat="1">
      <c r="A134" s="553"/>
      <c r="B134" s="553"/>
      <c r="C134" s="553"/>
      <c r="D134" s="553"/>
      <c r="E134" s="554"/>
      <c r="F134" s="554"/>
      <c r="H134" s="548"/>
      <c r="J134" s="548"/>
    </row>
    <row r="135" spans="1:10" s="549" customFormat="1">
      <c r="A135" s="553"/>
      <c r="B135" s="553"/>
      <c r="C135" s="553"/>
      <c r="D135" s="553"/>
      <c r="E135" s="554"/>
      <c r="F135" s="554"/>
      <c r="H135" s="548"/>
      <c r="J135" s="548"/>
    </row>
    <row r="136" spans="1:10" s="549" customFormat="1">
      <c r="A136" s="553"/>
      <c r="B136" s="553"/>
      <c r="C136" s="550"/>
      <c r="D136" s="550"/>
      <c r="F136" s="548"/>
      <c r="H136" s="548"/>
      <c r="J136" s="548"/>
    </row>
    <row r="137" spans="1:10" s="549" customFormat="1">
      <c r="A137" s="553"/>
      <c r="B137" s="553"/>
      <c r="C137" s="550"/>
      <c r="D137" s="550"/>
      <c r="F137" s="548"/>
      <c r="H137" s="548"/>
      <c r="J137" s="548"/>
    </row>
    <row r="138" spans="1:10" s="549" customFormat="1">
      <c r="A138" s="553"/>
      <c r="B138" s="553"/>
      <c r="C138" s="550"/>
      <c r="D138" s="550"/>
      <c r="F138" s="548"/>
      <c r="H138" s="548"/>
      <c r="J138" s="548"/>
    </row>
    <row r="139" spans="1:10" s="549" customFormat="1">
      <c r="A139" s="553"/>
      <c r="B139" s="553"/>
      <c r="C139" s="550"/>
      <c r="D139" s="550"/>
      <c r="F139" s="548"/>
      <c r="H139" s="548"/>
      <c r="J139" s="548"/>
    </row>
    <row r="140" spans="1:10" s="549" customFormat="1">
      <c r="A140" s="553"/>
      <c r="B140" s="553"/>
      <c r="C140" s="550"/>
      <c r="D140" s="550"/>
      <c r="F140" s="548"/>
      <c r="H140" s="548"/>
      <c r="J140" s="548"/>
    </row>
    <row r="141" spans="1:10" s="549" customFormat="1">
      <c r="A141" s="553"/>
      <c r="B141" s="553"/>
      <c r="C141" s="550"/>
      <c r="D141" s="550"/>
      <c r="F141" s="548"/>
      <c r="H141" s="548"/>
      <c r="J141" s="548"/>
    </row>
    <row r="142" spans="1:10" s="549" customFormat="1">
      <c r="A142" s="553"/>
      <c r="B142" s="553"/>
      <c r="C142" s="550"/>
      <c r="D142" s="550"/>
      <c r="F142" s="548"/>
      <c r="H142" s="548"/>
      <c r="J142" s="548"/>
    </row>
    <row r="143" spans="1:10" s="549" customFormat="1">
      <c r="A143" s="553"/>
      <c r="B143" s="553"/>
      <c r="C143" s="550"/>
      <c r="D143" s="550"/>
      <c r="F143" s="548"/>
      <c r="H143" s="548"/>
      <c r="J143" s="548"/>
    </row>
    <row r="144" spans="1:10" s="549" customFormat="1">
      <c r="A144" s="553"/>
      <c r="B144" s="553"/>
      <c r="C144" s="550"/>
      <c r="D144" s="550"/>
      <c r="F144" s="548"/>
      <c r="H144" s="548"/>
      <c r="J144" s="548"/>
    </row>
    <row r="145" spans="1:10" s="549" customFormat="1">
      <c r="A145" s="553"/>
      <c r="B145" s="553"/>
      <c r="C145" s="550"/>
      <c r="D145" s="550"/>
      <c r="F145" s="548"/>
      <c r="H145" s="548"/>
      <c r="J145" s="548"/>
    </row>
    <row r="146" spans="1:10" s="549" customFormat="1">
      <c r="A146" s="553"/>
      <c r="B146" s="553"/>
      <c r="C146" s="550"/>
      <c r="D146" s="550"/>
      <c r="F146" s="548"/>
      <c r="H146" s="548"/>
      <c r="J146" s="548"/>
    </row>
    <row r="147" spans="1:10" s="549" customFormat="1">
      <c r="A147" s="553"/>
      <c r="B147" s="553"/>
      <c r="C147" s="550"/>
      <c r="D147" s="550"/>
      <c r="F147" s="548"/>
      <c r="H147" s="548"/>
      <c r="J147" s="548"/>
    </row>
    <row r="148" spans="1:10" s="549" customFormat="1">
      <c r="A148" s="553"/>
      <c r="B148" s="553"/>
      <c r="C148" s="550"/>
      <c r="D148" s="550"/>
      <c r="F148" s="548"/>
      <c r="H148" s="548"/>
      <c r="J148" s="548"/>
    </row>
    <row r="149" spans="1:10" s="550" customFormat="1">
      <c r="A149" s="553"/>
      <c r="B149" s="553"/>
      <c r="E149" s="549"/>
      <c r="F149" s="548"/>
      <c r="G149" s="549"/>
      <c r="H149" s="548"/>
      <c r="I149" s="549"/>
      <c r="J149" s="548"/>
    </row>
    <row r="150" spans="1:10" s="550" customFormat="1">
      <c r="A150" s="553"/>
      <c r="B150" s="553"/>
      <c r="E150" s="549"/>
      <c r="F150" s="548"/>
      <c r="G150" s="549"/>
      <c r="H150" s="548"/>
      <c r="I150" s="549"/>
      <c r="J150" s="548"/>
    </row>
    <row r="151" spans="1:10" s="550" customFormat="1">
      <c r="A151" s="553"/>
      <c r="B151" s="553"/>
      <c r="E151" s="549"/>
      <c r="F151" s="548"/>
      <c r="G151" s="549"/>
      <c r="H151" s="548"/>
      <c r="I151" s="549"/>
      <c r="J151" s="548"/>
    </row>
    <row r="152" spans="1:10" s="550" customFormat="1">
      <c r="A152" s="553"/>
      <c r="B152" s="553"/>
      <c r="E152" s="549"/>
      <c r="F152" s="548"/>
      <c r="G152" s="549"/>
      <c r="H152" s="548"/>
      <c r="I152" s="549"/>
      <c r="J152" s="548"/>
    </row>
  </sheetData>
  <mergeCells count="4">
    <mergeCell ref="A101:J101"/>
    <mergeCell ref="A102:J102"/>
    <mergeCell ref="A103:J103"/>
    <mergeCell ref="A104:J104"/>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7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730" customWidth="1"/>
    <col min="2" max="2" width="7.28515625" style="729" customWidth="1"/>
    <col min="3" max="3" width="13.7109375" style="728" customWidth="1"/>
    <col min="4" max="4" width="3" style="728" customWidth="1"/>
    <col min="5" max="5" width="13.7109375" style="727" customWidth="1"/>
    <col min="6" max="6" width="2.85546875" style="726" customWidth="1"/>
    <col min="7" max="7" width="17" style="727" bestFit="1" customWidth="1"/>
    <col min="8" max="8" width="3.140625" style="726" bestFit="1" customWidth="1"/>
    <col min="9" max="9" width="13.7109375" style="727" customWidth="1"/>
    <col min="10" max="10" width="3.140625" style="726" bestFit="1" customWidth="1"/>
    <col min="11" max="16384" width="9.140625" style="725"/>
  </cols>
  <sheetData>
    <row r="1" spans="1:10" s="757" customFormat="1" ht="15.75">
      <c r="A1" s="761" t="s">
        <v>53</v>
      </c>
      <c r="B1" s="770">
        <v>2016</v>
      </c>
      <c r="C1" s="769"/>
      <c r="E1" s="769"/>
      <c r="G1" s="768"/>
      <c r="H1" s="762"/>
      <c r="I1" s="768"/>
      <c r="J1" s="762"/>
    </row>
    <row r="2" spans="1:10" s="757" customFormat="1" ht="15.75">
      <c r="A2" s="761" t="s">
        <v>52</v>
      </c>
      <c r="B2" s="767" t="s">
        <v>51</v>
      </c>
      <c r="C2" s="767" t="s">
        <v>50</v>
      </c>
      <c r="D2" s="762"/>
      <c r="E2" s="766"/>
      <c r="F2" s="764"/>
      <c r="G2" s="766"/>
      <c r="H2" s="762"/>
      <c r="I2" s="766"/>
      <c r="J2" s="762"/>
    </row>
    <row r="3" spans="1:10" s="757" customFormat="1" ht="15.75">
      <c r="A3" s="761" t="s">
        <v>49</v>
      </c>
      <c r="B3" s="765" t="s">
        <v>781</v>
      </c>
      <c r="C3" s="765" t="s">
        <v>780</v>
      </c>
      <c r="D3" s="762"/>
      <c r="E3" s="763"/>
      <c r="F3" s="764"/>
      <c r="G3" s="763"/>
      <c r="H3" s="762"/>
      <c r="I3" s="763"/>
      <c r="J3" s="762"/>
    </row>
    <row r="4" spans="1:10" s="757" customFormat="1" ht="15.75">
      <c r="A4" s="761" t="s">
        <v>46</v>
      </c>
      <c r="B4" s="765" t="s">
        <v>959</v>
      </c>
      <c r="C4" s="765" t="s">
        <v>956</v>
      </c>
      <c r="D4" s="762"/>
      <c r="E4" s="763"/>
      <c r="F4" s="764"/>
      <c r="G4" s="763"/>
      <c r="H4" s="762"/>
      <c r="I4" s="763"/>
      <c r="J4" s="762"/>
    </row>
    <row r="5" spans="1:10" s="757" customFormat="1" ht="15.75">
      <c r="A5" s="761" t="s">
        <v>43</v>
      </c>
      <c r="B5" s="760" t="s">
        <v>958</v>
      </c>
      <c r="C5" s="760" t="s">
        <v>957</v>
      </c>
      <c r="D5" s="759"/>
      <c r="E5" s="758"/>
      <c r="G5" s="758"/>
      <c r="I5" s="758"/>
    </row>
    <row r="6" spans="1:10" s="736" customFormat="1">
      <c r="A6" s="756"/>
      <c r="B6" s="755"/>
      <c r="C6" s="754"/>
      <c r="D6" s="753"/>
      <c r="E6" s="754"/>
      <c r="F6" s="753"/>
      <c r="G6" s="754"/>
      <c r="H6" s="753"/>
      <c r="I6" s="754" t="s">
        <v>41</v>
      </c>
      <c r="J6" s="753"/>
    </row>
    <row r="7" spans="1:10">
      <c r="C7" s="752" t="s">
        <v>40</v>
      </c>
      <c r="D7" s="751" t="s">
        <v>37</v>
      </c>
      <c r="E7" s="752" t="s">
        <v>40</v>
      </c>
      <c r="F7" s="751" t="s">
        <v>37</v>
      </c>
      <c r="G7" s="752" t="s">
        <v>39</v>
      </c>
      <c r="H7" s="751" t="s">
        <v>37</v>
      </c>
      <c r="I7" s="752" t="s">
        <v>38</v>
      </c>
      <c r="J7" s="751" t="s">
        <v>37</v>
      </c>
    </row>
    <row r="8" spans="1:10" s="736" customFormat="1" ht="14.25">
      <c r="A8" s="750"/>
      <c r="B8" s="745"/>
      <c r="C8" s="749" t="str">
        <f>"FY " &amp; FiscalYear - 3</f>
        <v>FY 2013</v>
      </c>
      <c r="D8" s="747" t="s">
        <v>36</v>
      </c>
      <c r="E8" s="749" t="str">
        <f>"FY " &amp; FiscalYear - 2</f>
        <v>FY 2014</v>
      </c>
      <c r="F8" s="747" t="s">
        <v>36</v>
      </c>
      <c r="G8" s="748" t="str">
        <f>"FY " &amp; FiscalYear - 1</f>
        <v>FY 2015</v>
      </c>
      <c r="H8" s="747" t="s">
        <v>36</v>
      </c>
      <c r="I8" s="748" t="str">
        <f>"FY " &amp; FiscalYear</f>
        <v>FY 2016</v>
      </c>
      <c r="J8" s="747" t="s">
        <v>36</v>
      </c>
    </row>
    <row r="9" spans="1:10" s="736" customFormat="1">
      <c r="A9" s="746" t="s">
        <v>305</v>
      </c>
      <c r="B9" s="745"/>
      <c r="C9" s="743"/>
      <c r="D9" s="743"/>
      <c r="E9" s="743"/>
      <c r="F9" s="743"/>
      <c r="G9" s="743"/>
      <c r="H9" s="743"/>
      <c r="I9" s="743"/>
    </row>
    <row r="10" spans="1:10" s="736" customFormat="1">
      <c r="A10" s="744" t="s">
        <v>956</v>
      </c>
      <c r="B10" s="738"/>
      <c r="C10" s="743"/>
      <c r="D10" s="743"/>
      <c r="E10" s="743"/>
      <c r="F10" s="743"/>
      <c r="G10" s="743"/>
      <c r="H10" s="743"/>
      <c r="I10" s="743"/>
    </row>
    <row r="11" spans="1:10" s="736" customFormat="1">
      <c r="A11" s="739" t="s">
        <v>955</v>
      </c>
      <c r="B11" s="738"/>
      <c r="C11" s="740">
        <v>43834831</v>
      </c>
      <c r="D11" s="740"/>
      <c r="E11" s="740">
        <v>61643731</v>
      </c>
      <c r="F11" s="740"/>
      <c r="G11" s="740">
        <v>12000000</v>
      </c>
      <c r="H11" s="740"/>
      <c r="I11" s="740">
        <v>1690000</v>
      </c>
    </row>
    <row r="12" spans="1:10" s="736" customFormat="1">
      <c r="A12" s="739" t="s">
        <v>954</v>
      </c>
      <c r="B12" s="738"/>
      <c r="C12" s="740">
        <v>49540043</v>
      </c>
      <c r="D12" s="740"/>
      <c r="E12" s="740">
        <v>55984061</v>
      </c>
      <c r="F12" s="740"/>
      <c r="G12" s="740">
        <v>4000000</v>
      </c>
      <c r="H12" s="740"/>
      <c r="I12" s="740">
        <v>0</v>
      </c>
    </row>
    <row r="13" spans="1:10" s="736" customFormat="1">
      <c r="A13" s="739"/>
      <c r="B13" s="738"/>
      <c r="C13" s="737"/>
      <c r="D13" s="737"/>
      <c r="E13" s="737"/>
      <c r="F13" s="737"/>
      <c r="G13" s="737"/>
      <c r="H13" s="737"/>
      <c r="I13" s="737"/>
    </row>
    <row r="14" spans="1:10" s="736" customFormat="1">
      <c r="A14" s="739" t="s">
        <v>953</v>
      </c>
      <c r="B14" s="738"/>
      <c r="C14" s="737"/>
      <c r="D14" s="737"/>
      <c r="E14" s="737"/>
      <c r="F14" s="737"/>
      <c r="G14" s="737"/>
      <c r="H14" s="737"/>
      <c r="I14" s="737"/>
    </row>
    <row r="15" spans="1:10" s="736" customFormat="1">
      <c r="A15" s="741" t="s">
        <v>952</v>
      </c>
      <c r="B15" s="738"/>
      <c r="C15" s="742">
        <v>660</v>
      </c>
      <c r="D15" s="737"/>
      <c r="E15" s="742">
        <v>660</v>
      </c>
      <c r="F15" s="737"/>
      <c r="G15" s="742">
        <v>660</v>
      </c>
      <c r="H15" s="737"/>
      <c r="I15" s="742">
        <v>660</v>
      </c>
    </row>
    <row r="16" spans="1:10" s="736" customFormat="1">
      <c r="A16" s="741" t="s">
        <v>131</v>
      </c>
      <c r="B16" s="738"/>
      <c r="C16" s="740">
        <v>11117000</v>
      </c>
      <c r="D16" s="740"/>
      <c r="E16" s="740">
        <v>11117000</v>
      </c>
      <c r="F16" s="740"/>
      <c r="G16" s="740">
        <v>11117000</v>
      </c>
      <c r="H16" s="740"/>
      <c r="I16" s="740">
        <v>11117000</v>
      </c>
    </row>
    <row r="17" spans="1:10" s="736" customFormat="1">
      <c r="A17" s="739"/>
      <c r="B17" s="738"/>
      <c r="C17" s="737"/>
      <c r="D17" s="737"/>
      <c r="E17" s="737"/>
      <c r="F17" s="737"/>
      <c r="G17" s="737"/>
      <c r="H17" s="737"/>
      <c r="I17" s="737"/>
    </row>
    <row r="18" spans="1:10" s="735" customFormat="1">
      <c r="A18" s="464" t="s">
        <v>1</v>
      </c>
      <c r="B18" s="463"/>
      <c r="C18" s="462"/>
      <c r="D18" s="460"/>
      <c r="E18" s="461"/>
      <c r="F18" s="460"/>
      <c r="G18" s="461"/>
      <c r="H18" s="460"/>
      <c r="I18" s="461"/>
      <c r="J18" s="460"/>
    </row>
    <row r="19" spans="1:10" ht="27.75" customHeight="1">
      <c r="A19" s="1784" t="s">
        <v>951</v>
      </c>
      <c r="B19" s="1785"/>
      <c r="C19" s="1786"/>
      <c r="D19" s="1785"/>
      <c r="E19" s="1786"/>
      <c r="F19" s="1785"/>
      <c r="G19" s="1786"/>
      <c r="H19" s="1785"/>
      <c r="I19" s="1786"/>
      <c r="J19" s="1785"/>
    </row>
    <row r="20" spans="1:10">
      <c r="A20" s="733"/>
      <c r="B20" s="732"/>
      <c r="C20" s="732"/>
      <c r="D20" s="732"/>
      <c r="E20" s="732"/>
      <c r="F20" s="732"/>
      <c r="G20" s="732"/>
      <c r="H20" s="732"/>
      <c r="I20" s="732"/>
      <c r="J20" s="732"/>
    </row>
    <row r="21" spans="1:10">
      <c r="A21" s="733"/>
      <c r="B21" s="732"/>
      <c r="C21" s="734"/>
      <c r="D21" s="732"/>
      <c r="E21" s="734"/>
      <c r="F21" s="732"/>
      <c r="G21" s="734"/>
      <c r="H21" s="732"/>
      <c r="I21" s="734"/>
      <c r="J21" s="732"/>
    </row>
    <row r="22" spans="1:10">
      <c r="A22" s="733"/>
      <c r="B22" s="732"/>
      <c r="C22" s="732"/>
      <c r="D22" s="732"/>
      <c r="E22" s="732"/>
      <c r="F22" s="732"/>
      <c r="G22" s="732"/>
      <c r="H22" s="732"/>
      <c r="I22" s="732"/>
      <c r="J22" s="732"/>
    </row>
    <row r="23" spans="1:10">
      <c r="A23" s="733"/>
      <c r="B23" s="732"/>
      <c r="C23" s="732"/>
      <c r="D23" s="732"/>
      <c r="E23" s="732"/>
      <c r="F23" s="732"/>
      <c r="G23" s="732"/>
      <c r="H23" s="732"/>
      <c r="I23" s="732"/>
      <c r="J23" s="732"/>
    </row>
    <row r="24" spans="1:10">
      <c r="A24" s="733"/>
      <c r="B24" s="732"/>
      <c r="C24" s="732"/>
      <c r="D24" s="732"/>
      <c r="E24" s="732"/>
      <c r="F24" s="732"/>
      <c r="G24" s="732"/>
      <c r="H24" s="732"/>
      <c r="I24" s="732"/>
      <c r="J24" s="732"/>
    </row>
    <row r="25" spans="1:10">
      <c r="B25" s="730"/>
      <c r="C25" s="730"/>
      <c r="D25" s="730"/>
      <c r="E25" s="731"/>
      <c r="F25" s="731"/>
    </row>
    <row r="26" spans="1:10">
      <c r="B26" s="730"/>
      <c r="C26" s="730"/>
      <c r="D26" s="730"/>
      <c r="E26" s="731"/>
      <c r="F26" s="731"/>
    </row>
    <row r="27" spans="1:10">
      <c r="B27" s="730"/>
      <c r="C27" s="730"/>
      <c r="D27" s="730"/>
      <c r="E27" s="731"/>
      <c r="F27" s="731"/>
    </row>
    <row r="28" spans="1:10">
      <c r="B28" s="730"/>
      <c r="C28" s="730"/>
      <c r="D28" s="730"/>
      <c r="E28" s="731"/>
      <c r="F28" s="731"/>
    </row>
    <row r="29" spans="1:10">
      <c r="B29" s="730"/>
      <c r="C29" s="730"/>
      <c r="D29" s="730"/>
      <c r="E29" s="731"/>
      <c r="F29" s="731"/>
    </row>
    <row r="30" spans="1:10">
      <c r="B30" s="730"/>
      <c r="C30" s="730"/>
      <c r="D30" s="730"/>
      <c r="E30" s="731"/>
      <c r="F30" s="731"/>
    </row>
    <row r="31" spans="1:10">
      <c r="B31" s="730"/>
      <c r="C31" s="730"/>
      <c r="D31" s="730"/>
      <c r="E31" s="731"/>
      <c r="F31" s="731"/>
    </row>
    <row r="32" spans="1:10">
      <c r="B32" s="730"/>
      <c r="C32" s="730"/>
      <c r="D32" s="730"/>
      <c r="E32" s="731"/>
      <c r="F32" s="731"/>
    </row>
    <row r="33" spans="2:6">
      <c r="B33" s="730"/>
      <c r="C33" s="730"/>
      <c r="D33" s="730"/>
      <c r="E33" s="731"/>
      <c r="F33" s="731"/>
    </row>
    <row r="34" spans="2:6">
      <c r="B34" s="730"/>
      <c r="C34" s="730"/>
      <c r="D34" s="730"/>
      <c r="E34" s="731"/>
      <c r="F34" s="731"/>
    </row>
    <row r="35" spans="2:6">
      <c r="B35" s="730"/>
      <c r="C35" s="730"/>
      <c r="D35" s="730"/>
      <c r="E35" s="731"/>
      <c r="F35" s="731"/>
    </row>
    <row r="36" spans="2:6">
      <c r="B36" s="730"/>
      <c r="C36" s="730"/>
      <c r="D36" s="730"/>
      <c r="E36" s="731"/>
      <c r="F36" s="731"/>
    </row>
    <row r="37" spans="2:6">
      <c r="B37" s="730"/>
      <c r="C37" s="730"/>
      <c r="D37" s="730"/>
      <c r="E37" s="731"/>
      <c r="F37" s="731"/>
    </row>
    <row r="38" spans="2:6">
      <c r="B38" s="730"/>
      <c r="C38" s="730"/>
      <c r="D38" s="730"/>
      <c r="E38" s="731"/>
      <c r="F38" s="731"/>
    </row>
    <row r="39" spans="2:6">
      <c r="B39" s="730"/>
      <c r="C39" s="730"/>
      <c r="D39" s="730"/>
      <c r="E39" s="731"/>
      <c r="F39" s="731"/>
    </row>
    <row r="40" spans="2:6">
      <c r="B40" s="730"/>
      <c r="C40" s="730"/>
      <c r="D40" s="730"/>
      <c r="E40" s="731"/>
      <c r="F40" s="731"/>
    </row>
    <row r="41" spans="2:6">
      <c r="B41" s="730"/>
      <c r="C41" s="730"/>
      <c r="D41" s="730"/>
      <c r="E41" s="731"/>
      <c r="F41" s="731"/>
    </row>
    <row r="42" spans="2:6">
      <c r="B42" s="730"/>
      <c r="C42" s="730"/>
      <c r="D42" s="730"/>
      <c r="E42" s="731"/>
      <c r="F42" s="731"/>
    </row>
    <row r="43" spans="2:6">
      <c r="B43" s="730"/>
      <c r="C43" s="730"/>
      <c r="D43" s="730"/>
      <c r="E43" s="731"/>
      <c r="F43" s="731"/>
    </row>
    <row r="44" spans="2:6">
      <c r="B44" s="730"/>
      <c r="C44" s="730"/>
      <c r="D44" s="730"/>
      <c r="E44" s="731"/>
      <c r="F44" s="731"/>
    </row>
    <row r="45" spans="2:6">
      <c r="B45" s="730"/>
      <c r="C45" s="730"/>
      <c r="D45" s="730"/>
      <c r="E45" s="731"/>
      <c r="F45" s="731"/>
    </row>
    <row r="46" spans="2:6">
      <c r="B46" s="730"/>
      <c r="C46" s="730"/>
      <c r="D46" s="730"/>
      <c r="E46" s="731"/>
      <c r="F46" s="731"/>
    </row>
    <row r="47" spans="2:6">
      <c r="B47" s="730"/>
      <c r="C47" s="730"/>
      <c r="D47" s="730"/>
      <c r="E47" s="731"/>
      <c r="F47" s="731"/>
    </row>
    <row r="48" spans="2:6">
      <c r="B48" s="730"/>
      <c r="C48" s="730"/>
      <c r="D48" s="730"/>
      <c r="E48" s="731"/>
      <c r="F48" s="731"/>
    </row>
    <row r="49" spans="2:6">
      <c r="B49" s="730"/>
      <c r="C49" s="730"/>
      <c r="D49" s="730"/>
      <c r="E49" s="731"/>
      <c r="F49" s="731"/>
    </row>
    <row r="50" spans="2:6">
      <c r="B50" s="730"/>
      <c r="C50" s="730"/>
      <c r="D50" s="730"/>
      <c r="E50" s="731"/>
      <c r="F50" s="731"/>
    </row>
    <row r="51" spans="2:6">
      <c r="B51" s="730"/>
      <c r="C51" s="730"/>
      <c r="D51" s="730"/>
      <c r="E51" s="731"/>
      <c r="F51" s="731"/>
    </row>
    <row r="52" spans="2:6">
      <c r="B52" s="730"/>
      <c r="C52" s="730"/>
      <c r="D52" s="730"/>
      <c r="E52" s="731"/>
      <c r="F52" s="731"/>
    </row>
    <row r="53" spans="2:6">
      <c r="B53" s="730"/>
      <c r="C53" s="730"/>
      <c r="D53" s="730"/>
      <c r="E53" s="731"/>
      <c r="F53" s="731"/>
    </row>
    <row r="54" spans="2:6">
      <c r="B54" s="730"/>
    </row>
    <row r="55" spans="2:6">
      <c r="B55" s="730"/>
    </row>
    <row r="56" spans="2:6">
      <c r="B56" s="730"/>
    </row>
    <row r="57" spans="2:6">
      <c r="B57" s="730"/>
    </row>
    <row r="58" spans="2:6">
      <c r="B58" s="730"/>
    </row>
    <row r="59" spans="2:6">
      <c r="B59" s="730"/>
    </row>
    <row r="60" spans="2:6">
      <c r="B60" s="730"/>
    </row>
    <row r="61" spans="2:6">
      <c r="B61" s="730"/>
    </row>
    <row r="62" spans="2:6">
      <c r="B62" s="730"/>
    </row>
    <row r="63" spans="2:6">
      <c r="B63" s="730"/>
    </row>
    <row r="64" spans="2:6">
      <c r="B64" s="730"/>
    </row>
    <row r="65" spans="2:2">
      <c r="B65" s="730"/>
    </row>
    <row r="66" spans="2:2">
      <c r="B66" s="730"/>
    </row>
    <row r="67" spans="2:2">
      <c r="B67" s="730"/>
    </row>
    <row r="68" spans="2:2">
      <c r="B68" s="730"/>
    </row>
    <row r="69" spans="2:2">
      <c r="B69" s="730"/>
    </row>
    <row r="70" spans="2:2">
      <c r="B70" s="730"/>
    </row>
  </sheetData>
  <mergeCells count="1">
    <mergeCell ref="A19:J19"/>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10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730" customWidth="1"/>
    <col min="2" max="2" width="7.28515625" style="729" customWidth="1"/>
    <col min="3" max="3" width="13.7109375" style="728" customWidth="1"/>
    <col min="4" max="4" width="3" style="728" customWidth="1"/>
    <col min="5" max="5" width="13.7109375" style="727" customWidth="1"/>
    <col min="6" max="6" width="2.42578125" style="726" customWidth="1"/>
    <col min="7" max="7" width="1.28515625" style="727" customWidth="1"/>
    <col min="8" max="8" width="3.140625" style="726" customWidth="1"/>
    <col min="9" max="9" width="13.7109375" style="727" customWidth="1"/>
    <col min="10" max="10" width="3.140625" style="726" bestFit="1" customWidth="1"/>
    <col min="11" max="11" width="13.7109375" style="727" customWidth="1"/>
    <col min="12" max="12" width="3.140625" style="726" bestFit="1" customWidth="1"/>
    <col min="13" max="13" width="9.140625" style="725"/>
    <col min="14" max="14" width="10.7109375" style="725" customWidth="1"/>
    <col min="15" max="16384" width="9.140625" style="725"/>
  </cols>
  <sheetData>
    <row r="1" spans="1:12" s="757" customFormat="1" ht="15.75">
      <c r="A1" s="761" t="s">
        <v>53</v>
      </c>
      <c r="B1" s="770">
        <v>2016</v>
      </c>
      <c r="C1" s="769"/>
      <c r="E1" s="769"/>
      <c r="G1" s="768"/>
      <c r="I1" s="768"/>
      <c r="J1" s="762"/>
      <c r="K1" s="768"/>
      <c r="L1" s="762"/>
    </row>
    <row r="2" spans="1:12" s="757" customFormat="1" ht="15.75">
      <c r="A2" s="761" t="s">
        <v>52</v>
      </c>
      <c r="B2" s="767" t="s">
        <v>51</v>
      </c>
      <c r="C2" s="767" t="s">
        <v>50</v>
      </c>
      <c r="D2" s="762"/>
      <c r="E2" s="766"/>
      <c r="F2" s="764"/>
      <c r="G2" s="766"/>
      <c r="H2" s="762"/>
      <c r="I2" s="766"/>
      <c r="J2" s="762"/>
      <c r="K2" s="766"/>
      <c r="L2" s="762"/>
    </row>
    <row r="3" spans="1:12" s="757" customFormat="1" ht="15.75">
      <c r="A3" s="761" t="s">
        <v>49</v>
      </c>
      <c r="B3" s="765" t="s">
        <v>781</v>
      </c>
      <c r="C3" s="765" t="s">
        <v>780</v>
      </c>
      <c r="D3" s="762"/>
      <c r="E3" s="763"/>
      <c r="F3" s="764"/>
      <c r="G3" s="763"/>
      <c r="H3" s="762"/>
      <c r="I3" s="763"/>
      <c r="J3" s="762"/>
      <c r="K3" s="763"/>
      <c r="L3" s="762"/>
    </row>
    <row r="4" spans="1:12" s="757" customFormat="1" ht="15.75">
      <c r="A4" s="761" t="s">
        <v>46</v>
      </c>
      <c r="B4" s="765" t="s">
        <v>456</v>
      </c>
      <c r="C4" s="765" t="s">
        <v>455</v>
      </c>
      <c r="D4" s="762"/>
      <c r="E4" s="763"/>
      <c r="F4" s="764"/>
      <c r="G4" s="763"/>
      <c r="H4" s="762"/>
      <c r="I4" s="763"/>
      <c r="J4" s="762"/>
      <c r="K4" s="763"/>
      <c r="L4" s="762"/>
    </row>
    <row r="5" spans="1:12" s="757" customFormat="1" ht="15.75">
      <c r="A5" s="761" t="s">
        <v>43</v>
      </c>
      <c r="B5" s="760" t="s">
        <v>42</v>
      </c>
      <c r="C5" s="760" t="s">
        <v>42</v>
      </c>
      <c r="D5" s="759"/>
      <c r="E5" s="758"/>
      <c r="G5" s="758"/>
      <c r="I5" s="758"/>
      <c r="K5" s="758"/>
    </row>
    <row r="6" spans="1:12" s="736" customFormat="1">
      <c r="A6" s="756"/>
      <c r="B6" s="755"/>
      <c r="C6" s="754"/>
      <c r="D6" s="753"/>
      <c r="E6" s="754"/>
      <c r="F6" s="753"/>
      <c r="G6" s="754"/>
      <c r="H6" s="753"/>
      <c r="I6" s="754"/>
      <c r="J6" s="753"/>
      <c r="K6" s="754" t="s">
        <v>41</v>
      </c>
      <c r="L6" s="753"/>
    </row>
    <row r="7" spans="1:12">
      <c r="C7" s="752" t="s">
        <v>40</v>
      </c>
      <c r="D7" s="751" t="s">
        <v>37</v>
      </c>
      <c r="E7" s="752" t="s">
        <v>40</v>
      </c>
      <c r="F7" s="751" t="s">
        <v>37</v>
      </c>
      <c r="G7" s="752" t="s">
        <v>976</v>
      </c>
      <c r="H7" s="751" t="s">
        <v>37</v>
      </c>
      <c r="I7" s="752" t="s">
        <v>39</v>
      </c>
      <c r="J7" s="751" t="s">
        <v>37</v>
      </c>
      <c r="K7" s="752" t="s">
        <v>38</v>
      </c>
      <c r="L7" s="751" t="s">
        <v>37</v>
      </c>
    </row>
    <row r="8" spans="1:12" s="736" customFormat="1" ht="14.25">
      <c r="A8" s="750"/>
      <c r="B8" s="745"/>
      <c r="C8" s="749" t="str">
        <f>"FY " &amp; FiscalYear - 3</f>
        <v>FY 2013</v>
      </c>
      <c r="D8" s="747" t="s">
        <v>36</v>
      </c>
      <c r="E8" s="749" t="str">
        <f>"FY " &amp; FiscalYear - 2</f>
        <v>FY 2014</v>
      </c>
      <c r="F8" s="747" t="s">
        <v>36</v>
      </c>
      <c r="G8" s="749" t="str">
        <f>"FY " &amp; FiscalYear - 1</f>
        <v>FY 2015</v>
      </c>
      <c r="H8" s="747" t="s">
        <v>36</v>
      </c>
      <c r="I8" s="748" t="str">
        <f>"FY " &amp; FiscalYear - 1</f>
        <v>FY 2015</v>
      </c>
      <c r="J8" s="747" t="s">
        <v>36</v>
      </c>
      <c r="K8" s="748" t="str">
        <f>"FY " &amp; FiscalYear</f>
        <v>FY 2016</v>
      </c>
      <c r="L8" s="747" t="s">
        <v>36</v>
      </c>
    </row>
    <row r="9" spans="1:12" s="484" customFormat="1">
      <c r="A9" s="475" t="s">
        <v>305</v>
      </c>
      <c r="B9" s="494"/>
      <c r="C9" s="791"/>
      <c r="D9" s="791"/>
      <c r="E9" s="791"/>
      <c r="F9" s="791"/>
      <c r="G9" s="791"/>
      <c r="H9" s="791"/>
      <c r="I9" s="791"/>
      <c r="J9" s="791"/>
      <c r="K9" s="791"/>
    </row>
    <row r="10" spans="1:12" s="484" customFormat="1">
      <c r="A10" s="475" t="s">
        <v>975</v>
      </c>
      <c r="B10" s="494"/>
      <c r="C10" s="791"/>
      <c r="D10" s="791"/>
      <c r="E10" s="791"/>
      <c r="F10" s="791"/>
      <c r="G10" s="791"/>
      <c r="H10" s="791"/>
      <c r="I10" s="791"/>
      <c r="J10" s="791"/>
      <c r="K10" s="791"/>
    </row>
    <row r="11" spans="1:12" s="484" customFormat="1">
      <c r="A11" s="795" t="s">
        <v>974</v>
      </c>
      <c r="B11" s="494"/>
      <c r="C11" s="791"/>
      <c r="D11" s="791"/>
      <c r="E11" s="791"/>
      <c r="F11" s="791"/>
      <c r="G11" s="791"/>
      <c r="H11" s="791"/>
      <c r="I11" s="791"/>
      <c r="J11" s="791"/>
      <c r="K11" s="791"/>
    </row>
    <row r="12" spans="1:12" s="129" customFormat="1">
      <c r="A12" s="468" t="s">
        <v>170</v>
      </c>
      <c r="B12" s="467"/>
      <c r="C12" s="784">
        <v>94</v>
      </c>
      <c r="D12" s="784"/>
      <c r="E12" s="785">
        <v>99</v>
      </c>
      <c r="F12" s="772"/>
      <c r="G12" s="785"/>
      <c r="H12" s="772"/>
      <c r="I12" s="784">
        <v>107</v>
      </c>
      <c r="J12" s="773"/>
      <c r="K12" s="784">
        <v>93</v>
      </c>
    </row>
    <row r="13" spans="1:12" s="129" customFormat="1">
      <c r="A13" s="468" t="s">
        <v>965</v>
      </c>
      <c r="B13" s="467"/>
      <c r="C13" s="816" t="s">
        <v>763</v>
      </c>
      <c r="D13" s="789"/>
      <c r="E13" s="815" t="s">
        <v>763</v>
      </c>
      <c r="F13" s="772"/>
      <c r="G13" s="785"/>
      <c r="H13" s="772"/>
      <c r="I13" s="784" t="s">
        <v>964</v>
      </c>
      <c r="J13" s="773"/>
      <c r="K13" s="784" t="s">
        <v>964</v>
      </c>
    </row>
    <row r="14" spans="1:12" s="129" customFormat="1">
      <c r="A14" s="468" t="s">
        <v>963</v>
      </c>
      <c r="B14" s="467"/>
      <c r="C14" s="773"/>
      <c r="D14" s="773"/>
      <c r="E14" s="785"/>
      <c r="F14" s="772"/>
      <c r="G14" s="785"/>
      <c r="H14" s="772"/>
      <c r="I14" s="784"/>
      <c r="J14" s="773"/>
      <c r="K14" s="773"/>
    </row>
    <row r="15" spans="1:12" s="129" customFormat="1">
      <c r="A15" s="778" t="s">
        <v>962</v>
      </c>
      <c r="B15" s="467"/>
      <c r="C15" s="780">
        <v>158280</v>
      </c>
      <c r="D15" s="783"/>
      <c r="E15" s="814">
        <v>165131.56696969699</v>
      </c>
      <c r="F15" s="813"/>
      <c r="G15" s="813"/>
      <c r="H15" s="781"/>
      <c r="I15" s="353">
        <v>194168</v>
      </c>
      <c r="J15" s="779"/>
      <c r="K15" s="779">
        <v>258441</v>
      </c>
    </row>
    <row r="16" spans="1:12" s="129" customFormat="1">
      <c r="A16" s="778" t="s">
        <v>961</v>
      </c>
      <c r="B16" s="467"/>
      <c r="C16" s="775">
        <v>433.64383561643837</v>
      </c>
      <c r="D16" s="775"/>
      <c r="E16" s="777">
        <v>452.41525197177259</v>
      </c>
      <c r="F16" s="777"/>
      <c r="G16" s="777"/>
      <c r="H16" s="776"/>
      <c r="I16" s="775">
        <v>531.97</v>
      </c>
      <c r="J16" s="774"/>
      <c r="K16" s="774">
        <v>708.06</v>
      </c>
    </row>
    <row r="17" spans="1:11" s="484" customFormat="1">
      <c r="A17" s="795" t="s">
        <v>973</v>
      </c>
      <c r="B17" s="494"/>
      <c r="C17" s="791"/>
      <c r="D17" s="791"/>
      <c r="E17" s="794"/>
      <c r="F17" s="793"/>
      <c r="G17" s="794"/>
      <c r="H17" s="793"/>
      <c r="I17" s="792"/>
      <c r="J17" s="791"/>
      <c r="K17" s="791"/>
    </row>
    <row r="18" spans="1:11" s="129" customFormat="1">
      <c r="A18" s="468" t="s">
        <v>170</v>
      </c>
      <c r="B18" s="467"/>
      <c r="C18" s="784">
        <v>252</v>
      </c>
      <c r="D18" s="784"/>
      <c r="E18" s="785">
        <v>253</v>
      </c>
      <c r="F18" s="772"/>
      <c r="G18" s="785"/>
      <c r="H18" s="772"/>
      <c r="I18" s="784">
        <v>295</v>
      </c>
      <c r="J18" s="773"/>
      <c r="K18" s="784">
        <v>258</v>
      </c>
    </row>
    <row r="19" spans="1:11" s="129" customFormat="1">
      <c r="A19" s="468" t="s">
        <v>965</v>
      </c>
      <c r="B19" s="467"/>
      <c r="C19" s="790" t="s">
        <v>964</v>
      </c>
      <c r="D19" s="789"/>
      <c r="E19" s="788" t="s">
        <v>964</v>
      </c>
      <c r="F19" s="772"/>
      <c r="G19" s="787"/>
      <c r="H19" s="772"/>
      <c r="I19" s="786" t="s">
        <v>964</v>
      </c>
      <c r="J19" s="773"/>
      <c r="K19" s="786" t="s">
        <v>964</v>
      </c>
    </row>
    <row r="20" spans="1:11" s="129" customFormat="1">
      <c r="A20" s="468" t="s">
        <v>963</v>
      </c>
      <c r="B20" s="467"/>
      <c r="C20" s="773"/>
      <c r="D20" s="773"/>
      <c r="E20" s="785"/>
      <c r="F20" s="772"/>
      <c r="G20" s="785"/>
      <c r="H20" s="772"/>
      <c r="I20" s="784"/>
      <c r="J20" s="773"/>
      <c r="K20" s="773"/>
    </row>
    <row r="21" spans="1:11" s="129" customFormat="1">
      <c r="A21" s="778" t="s">
        <v>962</v>
      </c>
      <c r="B21" s="467"/>
      <c r="C21" s="799">
        <v>286089</v>
      </c>
      <c r="D21" s="783"/>
      <c r="E21" s="798">
        <v>232581.96810276684</v>
      </c>
      <c r="F21" s="781"/>
      <c r="G21" s="797"/>
      <c r="H21" s="781"/>
      <c r="I21" s="796">
        <v>265949</v>
      </c>
      <c r="J21" s="796"/>
      <c r="K21" s="796">
        <v>246260</v>
      </c>
    </row>
    <row r="22" spans="1:11" s="129" customFormat="1">
      <c r="A22" s="778" t="s">
        <v>961</v>
      </c>
      <c r="B22" s="467"/>
      <c r="C22" s="775">
        <v>783.80547945205478</v>
      </c>
      <c r="D22" s="775"/>
      <c r="E22" s="777">
        <v>637.21087151442975</v>
      </c>
      <c r="F22" s="777"/>
      <c r="G22" s="777"/>
      <c r="H22" s="776"/>
      <c r="I22" s="775">
        <v>728.63</v>
      </c>
      <c r="J22" s="774"/>
      <c r="K22" s="774">
        <v>674.68</v>
      </c>
    </row>
    <row r="23" spans="1:11" s="484" customFormat="1">
      <c r="A23" s="795" t="s">
        <v>972</v>
      </c>
      <c r="B23" s="494"/>
      <c r="C23" s="812"/>
      <c r="D23" s="791"/>
      <c r="E23" s="794"/>
      <c r="F23" s="793"/>
      <c r="G23" s="794"/>
      <c r="H23" s="793"/>
      <c r="I23" s="792"/>
      <c r="J23" s="791"/>
      <c r="K23" s="791"/>
    </row>
    <row r="24" spans="1:11" s="129" customFormat="1">
      <c r="A24" s="468" t="s">
        <v>170</v>
      </c>
      <c r="B24" s="467"/>
      <c r="C24" s="801">
        <v>343</v>
      </c>
      <c r="D24" s="801"/>
      <c r="E24" s="802">
        <v>192</v>
      </c>
      <c r="F24" s="772"/>
      <c r="G24" s="802"/>
      <c r="H24" s="772"/>
      <c r="I24" s="800">
        <v>0</v>
      </c>
      <c r="J24" s="808"/>
      <c r="K24" s="800">
        <v>0</v>
      </c>
    </row>
    <row r="25" spans="1:11" s="129" customFormat="1">
      <c r="A25" s="468" t="s">
        <v>965</v>
      </c>
      <c r="B25" s="467"/>
      <c r="C25" s="811" t="s">
        <v>763</v>
      </c>
      <c r="D25" s="789"/>
      <c r="E25" s="810" t="s">
        <v>971</v>
      </c>
      <c r="F25" s="772"/>
      <c r="G25" s="809"/>
      <c r="H25" s="772"/>
      <c r="I25" s="807">
        <v>0</v>
      </c>
      <c r="J25" s="808"/>
      <c r="K25" s="807">
        <v>0</v>
      </c>
    </row>
    <row r="26" spans="1:11" s="129" customFormat="1">
      <c r="A26" s="468" t="s">
        <v>963</v>
      </c>
      <c r="B26" s="467"/>
      <c r="C26" s="773"/>
      <c r="D26" s="773"/>
      <c r="E26" s="785"/>
      <c r="F26" s="772"/>
      <c r="G26" s="785"/>
      <c r="H26" s="772"/>
      <c r="I26" s="784"/>
      <c r="J26" s="773"/>
      <c r="K26" s="773"/>
    </row>
    <row r="27" spans="1:11" s="129" customFormat="1">
      <c r="A27" s="778" t="s">
        <v>962</v>
      </c>
      <c r="B27" s="467"/>
      <c r="C27" s="799">
        <v>200593</v>
      </c>
      <c r="D27" s="783"/>
      <c r="E27" s="798">
        <v>334830.53885416663</v>
      </c>
      <c r="F27" s="781"/>
      <c r="G27" s="797"/>
      <c r="H27" s="781"/>
      <c r="I27" s="796">
        <v>0</v>
      </c>
      <c r="J27" s="796"/>
      <c r="K27" s="796">
        <v>0</v>
      </c>
    </row>
    <row r="28" spans="1:11" s="129" customFormat="1">
      <c r="A28" s="778" t="s">
        <v>961</v>
      </c>
      <c r="B28" s="467"/>
      <c r="C28" s="775">
        <v>549.56986301369864</v>
      </c>
      <c r="D28" s="775"/>
      <c r="E28" s="777">
        <v>917.35</v>
      </c>
      <c r="F28" s="777"/>
      <c r="G28" s="776"/>
      <c r="H28" s="776"/>
      <c r="I28" s="774">
        <v>0</v>
      </c>
      <c r="J28" s="774"/>
      <c r="K28" s="774">
        <v>0</v>
      </c>
    </row>
    <row r="29" spans="1:11" s="484" customFormat="1">
      <c r="A29" s="795" t="s">
        <v>970</v>
      </c>
      <c r="B29" s="494"/>
      <c r="C29" s="791"/>
      <c r="D29" s="791"/>
      <c r="E29" s="794"/>
      <c r="F29" s="793"/>
      <c r="G29" s="794"/>
      <c r="H29" s="793"/>
      <c r="I29" s="792"/>
      <c r="J29" s="791"/>
      <c r="K29" s="791"/>
    </row>
    <row r="30" spans="1:11" s="129" customFormat="1">
      <c r="A30" s="468" t="s">
        <v>170</v>
      </c>
      <c r="B30" s="467"/>
      <c r="C30" s="784">
        <v>428</v>
      </c>
      <c r="D30" s="784"/>
      <c r="E30" s="785">
        <v>377</v>
      </c>
      <c r="F30" s="772"/>
      <c r="G30" s="785"/>
      <c r="H30" s="772"/>
      <c r="I30" s="784">
        <v>377</v>
      </c>
      <c r="J30" s="773"/>
      <c r="K30" s="784">
        <v>318</v>
      </c>
    </row>
    <row r="31" spans="1:11" s="129" customFormat="1">
      <c r="A31" s="468" t="s">
        <v>965</v>
      </c>
      <c r="B31" s="467"/>
      <c r="C31" s="790" t="s">
        <v>763</v>
      </c>
      <c r="D31" s="789"/>
      <c r="E31" s="788" t="s">
        <v>964</v>
      </c>
      <c r="F31" s="772"/>
      <c r="G31" s="787"/>
      <c r="H31" s="772"/>
      <c r="I31" s="786" t="s">
        <v>964</v>
      </c>
      <c r="J31" s="773"/>
      <c r="K31" s="786" t="s">
        <v>964</v>
      </c>
    </row>
    <row r="32" spans="1:11" s="129" customFormat="1">
      <c r="A32" s="468" t="s">
        <v>963</v>
      </c>
      <c r="B32" s="467"/>
      <c r="C32" s="773"/>
      <c r="D32" s="773"/>
      <c r="E32" s="785"/>
      <c r="F32" s="772"/>
      <c r="G32" s="785"/>
      <c r="H32" s="772"/>
      <c r="I32" s="784"/>
      <c r="J32" s="773"/>
      <c r="K32" s="773"/>
    </row>
    <row r="33" spans="1:11" s="129" customFormat="1">
      <c r="A33" s="778" t="s">
        <v>962</v>
      </c>
      <c r="B33" s="467"/>
      <c r="C33" s="799">
        <v>160563</v>
      </c>
      <c r="D33" s="783"/>
      <c r="E33" s="798">
        <v>190562.20806366048</v>
      </c>
      <c r="F33" s="782"/>
      <c r="G33" s="798"/>
      <c r="H33" s="781"/>
      <c r="I33" s="799">
        <v>210695</v>
      </c>
      <c r="J33" s="796"/>
      <c r="K33" s="806">
        <v>245613</v>
      </c>
    </row>
    <row r="34" spans="1:11" s="129" customFormat="1">
      <c r="A34" s="778" t="s">
        <v>961</v>
      </c>
      <c r="B34" s="467"/>
      <c r="C34" s="775">
        <v>439.8986301369863</v>
      </c>
      <c r="D34" s="775"/>
      <c r="E34" s="777">
        <v>522.08824127030266</v>
      </c>
      <c r="F34" s="777"/>
      <c r="G34" s="777"/>
      <c r="H34" s="777"/>
      <c r="I34" s="775">
        <v>577.25</v>
      </c>
      <c r="J34" s="775"/>
      <c r="K34" s="774">
        <v>672.91</v>
      </c>
    </row>
    <row r="35" spans="1:11" s="484" customFormat="1">
      <c r="A35" s="795" t="s">
        <v>969</v>
      </c>
      <c r="B35" s="494"/>
      <c r="C35" s="791"/>
      <c r="D35" s="791"/>
      <c r="E35" s="794"/>
      <c r="F35" s="793"/>
      <c r="G35" s="794"/>
      <c r="H35" s="793"/>
      <c r="I35" s="792"/>
      <c r="J35" s="791"/>
      <c r="K35" s="791"/>
    </row>
    <row r="36" spans="1:11" s="129" customFormat="1">
      <c r="A36" s="468" t="s">
        <v>170</v>
      </c>
      <c r="B36" s="467"/>
      <c r="C36" s="784">
        <v>386</v>
      </c>
      <c r="D36" s="784"/>
      <c r="E36" s="785">
        <v>384</v>
      </c>
      <c r="F36" s="772"/>
      <c r="G36" s="785"/>
      <c r="H36" s="772"/>
      <c r="I36" s="784">
        <v>407</v>
      </c>
      <c r="J36" s="773"/>
      <c r="K36" s="784">
        <v>353</v>
      </c>
    </row>
    <row r="37" spans="1:11" s="129" customFormat="1">
      <c r="A37" s="468" t="s">
        <v>965</v>
      </c>
      <c r="B37" s="467"/>
      <c r="C37" s="790" t="s">
        <v>964</v>
      </c>
      <c r="D37" s="789"/>
      <c r="E37" s="788" t="s">
        <v>964</v>
      </c>
      <c r="F37" s="772"/>
      <c r="G37" s="787"/>
      <c r="H37" s="772"/>
      <c r="I37" s="786" t="s">
        <v>964</v>
      </c>
      <c r="J37" s="773"/>
      <c r="K37" s="786" t="s">
        <v>964</v>
      </c>
    </row>
    <row r="38" spans="1:11" s="129" customFormat="1">
      <c r="A38" s="468" t="s">
        <v>963</v>
      </c>
      <c r="B38" s="467"/>
      <c r="C38" s="773"/>
      <c r="D38" s="773"/>
      <c r="E38" s="785"/>
      <c r="F38" s="772"/>
      <c r="G38" s="785"/>
      <c r="H38" s="772"/>
      <c r="I38" s="784"/>
      <c r="J38" s="773"/>
      <c r="K38" s="773"/>
    </row>
    <row r="39" spans="1:11" s="129" customFormat="1">
      <c r="A39" s="778" t="s">
        <v>962</v>
      </c>
      <c r="B39" s="467"/>
      <c r="C39" s="799">
        <v>216829</v>
      </c>
      <c r="D39" s="783"/>
      <c r="E39" s="798">
        <v>220965.59059895834</v>
      </c>
      <c r="F39" s="781"/>
      <c r="G39" s="797"/>
      <c r="H39" s="781"/>
      <c r="I39" s="796">
        <v>219388</v>
      </c>
      <c r="J39" s="796"/>
      <c r="K39" s="796">
        <v>240122</v>
      </c>
    </row>
    <row r="40" spans="1:11" s="129" customFormat="1">
      <c r="A40" s="778" t="s">
        <v>961</v>
      </c>
      <c r="B40" s="467"/>
      <c r="C40" s="775">
        <v>594.05205479452059</v>
      </c>
      <c r="D40" s="775"/>
      <c r="E40" s="777">
        <v>605.38517972317356</v>
      </c>
      <c r="F40" s="777"/>
      <c r="G40" s="777"/>
      <c r="H40" s="776"/>
      <c r="I40" s="775">
        <v>601.05999999999995</v>
      </c>
      <c r="J40" s="774"/>
      <c r="K40" s="774">
        <v>657.87</v>
      </c>
    </row>
    <row r="41" spans="1:11" s="484" customFormat="1">
      <c r="A41" s="795" t="s">
        <v>968</v>
      </c>
      <c r="B41" s="494"/>
      <c r="C41" s="791"/>
      <c r="D41" s="791"/>
      <c r="E41" s="794"/>
      <c r="F41" s="793"/>
      <c r="G41" s="794"/>
      <c r="H41" s="793"/>
      <c r="I41" s="792"/>
      <c r="J41" s="791"/>
      <c r="K41" s="805"/>
    </row>
    <row r="42" spans="1:11" s="129" customFormat="1">
      <c r="A42" s="468" t="s">
        <v>170</v>
      </c>
      <c r="B42" s="467"/>
      <c r="C42" s="801">
        <v>324</v>
      </c>
      <c r="D42" s="784"/>
      <c r="E42" s="802">
        <v>246</v>
      </c>
      <c r="F42" s="802"/>
      <c r="G42" s="802"/>
      <c r="H42" s="802"/>
      <c r="I42" s="801">
        <v>54</v>
      </c>
      <c r="J42" s="773"/>
      <c r="K42" s="800">
        <v>0</v>
      </c>
    </row>
    <row r="43" spans="1:11" s="129" customFormat="1">
      <c r="A43" s="468" t="s">
        <v>965</v>
      </c>
      <c r="B43" s="467"/>
      <c r="C43" s="804" t="s">
        <v>964</v>
      </c>
      <c r="D43" s="789"/>
      <c r="E43" s="803" t="s">
        <v>964</v>
      </c>
      <c r="F43" s="772"/>
      <c r="G43" s="802"/>
      <c r="H43" s="772"/>
      <c r="I43" s="801" t="s">
        <v>967</v>
      </c>
      <c r="J43" s="773"/>
      <c r="K43" s="800">
        <v>0</v>
      </c>
    </row>
    <row r="44" spans="1:11" s="129" customFormat="1">
      <c r="A44" s="468" t="s">
        <v>963</v>
      </c>
      <c r="B44" s="467"/>
      <c r="C44" s="773"/>
      <c r="D44" s="773"/>
      <c r="E44" s="785"/>
      <c r="F44" s="772"/>
      <c r="G44" s="785"/>
      <c r="H44" s="772"/>
      <c r="I44" s="784"/>
      <c r="J44" s="773"/>
      <c r="K44" s="773"/>
    </row>
    <row r="45" spans="1:11" s="129" customFormat="1">
      <c r="A45" s="778" t="s">
        <v>962</v>
      </c>
      <c r="B45" s="467"/>
      <c r="C45" s="799">
        <v>208634</v>
      </c>
      <c r="D45" s="783"/>
      <c r="E45" s="798">
        <v>267373.6018699187</v>
      </c>
      <c r="F45" s="781"/>
      <c r="G45" s="797"/>
      <c r="H45" s="781"/>
      <c r="I45" s="796">
        <v>622833</v>
      </c>
      <c r="J45" s="796"/>
      <c r="K45" s="796">
        <v>0</v>
      </c>
    </row>
    <row r="46" spans="1:11" s="129" customFormat="1">
      <c r="A46" s="778" t="s">
        <v>961</v>
      </c>
      <c r="B46" s="467"/>
      <c r="C46" s="775">
        <v>571.6</v>
      </c>
      <c r="D46" s="775"/>
      <c r="E46" s="777">
        <v>732.53041608196907</v>
      </c>
      <c r="F46" s="777"/>
      <c r="G46" s="777"/>
      <c r="H46" s="776"/>
      <c r="I46" s="775">
        <v>1706.39</v>
      </c>
      <c r="J46" s="774"/>
      <c r="K46" s="774">
        <v>0</v>
      </c>
    </row>
    <row r="47" spans="1:11" s="484" customFormat="1">
      <c r="A47" s="795" t="s">
        <v>966</v>
      </c>
      <c r="B47" s="494"/>
      <c r="C47" s="791"/>
      <c r="D47" s="791"/>
      <c r="E47" s="794"/>
      <c r="F47" s="793"/>
      <c r="G47" s="794"/>
      <c r="H47" s="793"/>
      <c r="I47" s="792"/>
      <c r="J47" s="791"/>
      <c r="K47" s="791"/>
    </row>
    <row r="48" spans="1:11" s="129" customFormat="1">
      <c r="A48" s="468" t="s">
        <v>170</v>
      </c>
      <c r="B48" s="467"/>
      <c r="C48" s="784">
        <v>514</v>
      </c>
      <c r="D48" s="784"/>
      <c r="E48" s="785">
        <v>505</v>
      </c>
      <c r="F48" s="772"/>
      <c r="G48" s="785"/>
      <c r="H48" s="772"/>
      <c r="I48" s="784">
        <v>498</v>
      </c>
      <c r="J48" s="773"/>
      <c r="K48" s="784">
        <v>473</v>
      </c>
    </row>
    <row r="49" spans="1:12" s="129" customFormat="1">
      <c r="A49" s="468" t="s">
        <v>965</v>
      </c>
      <c r="B49" s="467"/>
      <c r="C49" s="790" t="s">
        <v>763</v>
      </c>
      <c r="D49" s="789"/>
      <c r="E49" s="788" t="s">
        <v>763</v>
      </c>
      <c r="F49" s="772"/>
      <c r="G49" s="787"/>
      <c r="H49" s="772"/>
      <c r="I49" s="786" t="s">
        <v>964</v>
      </c>
      <c r="J49" s="773"/>
      <c r="K49" s="786" t="s">
        <v>964</v>
      </c>
    </row>
    <row r="50" spans="1:12" s="129" customFormat="1">
      <c r="A50" s="468" t="s">
        <v>963</v>
      </c>
      <c r="B50" s="467"/>
      <c r="C50" s="773"/>
      <c r="D50" s="773"/>
      <c r="E50" s="785"/>
      <c r="F50" s="772"/>
      <c r="G50" s="785"/>
      <c r="H50" s="772"/>
      <c r="I50" s="784"/>
      <c r="J50" s="773"/>
      <c r="K50" s="773"/>
    </row>
    <row r="51" spans="1:12" s="129" customFormat="1">
      <c r="A51" s="778" t="s">
        <v>962</v>
      </c>
      <c r="B51" s="467"/>
      <c r="C51" s="780">
        <v>154016</v>
      </c>
      <c r="D51" s="783"/>
      <c r="E51" s="782">
        <v>172772.96798019801</v>
      </c>
      <c r="F51" s="782"/>
      <c r="G51" s="782"/>
      <c r="H51" s="781"/>
      <c r="I51" s="780">
        <v>211962</v>
      </c>
      <c r="J51" s="779"/>
      <c r="K51" s="779">
        <v>220603</v>
      </c>
    </row>
    <row r="52" spans="1:12" s="129" customFormat="1">
      <c r="A52" s="778" t="s">
        <v>961</v>
      </c>
      <c r="B52" s="467"/>
      <c r="C52" s="775">
        <v>421.96164383561643</v>
      </c>
      <c r="D52" s="775"/>
      <c r="E52" s="777">
        <v>473.35059720602192</v>
      </c>
      <c r="F52" s="777"/>
      <c r="G52" s="777"/>
      <c r="H52" s="776"/>
      <c r="I52" s="775">
        <v>580.72</v>
      </c>
      <c r="J52" s="774"/>
      <c r="K52" s="774">
        <v>604.39</v>
      </c>
    </row>
    <row r="53" spans="1:12" s="129" customFormat="1">
      <c r="A53" s="468"/>
      <c r="B53" s="467"/>
      <c r="C53" s="773"/>
      <c r="D53" s="773"/>
      <c r="E53" s="772"/>
      <c r="F53" s="772"/>
      <c r="G53" s="772"/>
      <c r="H53" s="772"/>
      <c r="I53" s="772"/>
      <c r="J53" s="772"/>
      <c r="K53" s="772"/>
    </row>
    <row r="54" spans="1:12" s="735" customFormat="1">
      <c r="A54" s="464" t="s">
        <v>1</v>
      </c>
      <c r="B54" s="463"/>
      <c r="C54" s="462"/>
      <c r="D54" s="460"/>
      <c r="E54" s="461"/>
      <c r="F54" s="460"/>
      <c r="G54" s="461"/>
      <c r="H54" s="460"/>
      <c r="I54" s="461"/>
      <c r="J54" s="460"/>
      <c r="K54" s="461"/>
      <c r="L54" s="460"/>
    </row>
    <row r="55" spans="1:12" ht="61.5" customHeight="1">
      <c r="A55" s="1776" t="s">
        <v>960</v>
      </c>
      <c r="B55" s="1785"/>
      <c r="C55" s="1786"/>
      <c r="D55" s="1785"/>
      <c r="E55" s="1786"/>
      <c r="F55" s="1785"/>
      <c r="G55" s="1786"/>
      <c r="H55" s="1785"/>
      <c r="I55" s="1786"/>
      <c r="J55" s="1785"/>
      <c r="K55" s="1786"/>
      <c r="L55" s="1785"/>
    </row>
    <row r="56" spans="1:12">
      <c r="A56" s="733"/>
      <c r="B56" s="732"/>
      <c r="C56" s="771"/>
      <c r="D56" s="732"/>
      <c r="E56" s="771"/>
      <c r="F56" s="732"/>
      <c r="G56" s="771"/>
      <c r="H56" s="732"/>
      <c r="I56" s="771"/>
      <c r="J56" s="732"/>
      <c r="K56" s="771"/>
      <c r="L56" s="732"/>
    </row>
    <row r="57" spans="1:12">
      <c r="A57" s="733"/>
      <c r="B57" s="732"/>
      <c r="C57" s="732"/>
      <c r="D57" s="732"/>
      <c r="E57" s="732"/>
      <c r="F57" s="732"/>
      <c r="G57" s="732"/>
      <c r="H57" s="732"/>
      <c r="I57" s="732"/>
      <c r="J57" s="732"/>
      <c r="K57" s="732"/>
      <c r="L57" s="732"/>
    </row>
    <row r="58" spans="1:12">
      <c r="A58" s="733"/>
      <c r="B58" s="732"/>
      <c r="C58" s="732"/>
      <c r="D58" s="732"/>
      <c r="E58" s="732"/>
      <c r="F58" s="732"/>
      <c r="G58" s="732"/>
      <c r="H58" s="732"/>
      <c r="I58" s="732"/>
      <c r="J58" s="732"/>
      <c r="K58" s="732"/>
      <c r="L58" s="732"/>
    </row>
    <row r="59" spans="1:12">
      <c r="B59" s="730"/>
      <c r="C59" s="730"/>
      <c r="D59" s="730"/>
      <c r="E59" s="731"/>
      <c r="F59" s="731"/>
      <c r="G59" s="731"/>
      <c r="H59" s="731"/>
    </row>
    <row r="60" spans="1:12">
      <c r="B60" s="730"/>
      <c r="C60" s="730"/>
      <c r="D60" s="730"/>
      <c r="E60" s="731"/>
      <c r="F60" s="731"/>
      <c r="G60" s="731"/>
      <c r="H60" s="731"/>
    </row>
    <row r="61" spans="1:12">
      <c r="B61" s="730"/>
      <c r="C61" s="730"/>
      <c r="D61" s="730"/>
      <c r="E61" s="731"/>
      <c r="F61" s="731"/>
      <c r="G61" s="731"/>
      <c r="H61" s="731"/>
    </row>
    <row r="62" spans="1:12">
      <c r="B62" s="730"/>
      <c r="C62" s="730"/>
      <c r="D62" s="730"/>
      <c r="E62" s="731"/>
      <c r="F62" s="731"/>
      <c r="G62" s="731"/>
      <c r="H62" s="731"/>
    </row>
    <row r="63" spans="1:12">
      <c r="B63" s="730"/>
      <c r="C63" s="730"/>
      <c r="D63" s="730"/>
      <c r="E63" s="731"/>
      <c r="F63" s="731"/>
      <c r="G63" s="731"/>
      <c r="H63" s="731"/>
    </row>
    <row r="64" spans="1:12">
      <c r="B64" s="730"/>
      <c r="C64" s="730"/>
      <c r="D64" s="730"/>
      <c r="E64" s="731"/>
      <c r="F64" s="731"/>
      <c r="G64" s="731"/>
      <c r="H64" s="731"/>
    </row>
    <row r="65" spans="2:8">
      <c r="B65" s="730"/>
      <c r="C65" s="730"/>
      <c r="D65" s="730"/>
      <c r="E65" s="731"/>
      <c r="F65" s="731"/>
      <c r="G65" s="731"/>
      <c r="H65" s="731"/>
    </row>
    <row r="66" spans="2:8">
      <c r="B66" s="730"/>
      <c r="C66" s="730"/>
      <c r="D66" s="730"/>
      <c r="E66" s="731"/>
      <c r="F66" s="731"/>
      <c r="G66" s="731"/>
      <c r="H66" s="731"/>
    </row>
    <row r="67" spans="2:8">
      <c r="B67" s="730"/>
      <c r="C67" s="730"/>
      <c r="D67" s="730"/>
      <c r="E67" s="731"/>
      <c r="F67" s="731"/>
      <c r="G67" s="731"/>
      <c r="H67" s="731"/>
    </row>
    <row r="68" spans="2:8">
      <c r="B68" s="730"/>
      <c r="C68" s="730"/>
      <c r="D68" s="730"/>
      <c r="E68" s="731"/>
      <c r="F68" s="731"/>
      <c r="G68" s="731"/>
      <c r="H68" s="731"/>
    </row>
    <row r="69" spans="2:8">
      <c r="B69" s="730"/>
      <c r="C69" s="730"/>
      <c r="D69" s="730"/>
      <c r="E69" s="731"/>
      <c r="F69" s="731"/>
      <c r="G69" s="731"/>
      <c r="H69" s="731"/>
    </row>
    <row r="70" spans="2:8">
      <c r="B70" s="730"/>
      <c r="C70" s="730"/>
      <c r="D70" s="730"/>
      <c r="E70" s="731"/>
      <c r="F70" s="731"/>
      <c r="G70" s="731"/>
      <c r="H70" s="731"/>
    </row>
    <row r="71" spans="2:8">
      <c r="B71" s="730"/>
      <c r="C71" s="730"/>
      <c r="D71" s="730"/>
      <c r="E71" s="731"/>
      <c r="F71" s="731"/>
      <c r="G71" s="731"/>
      <c r="H71" s="731"/>
    </row>
    <row r="72" spans="2:8">
      <c r="B72" s="730"/>
      <c r="C72" s="730"/>
      <c r="D72" s="730"/>
      <c r="E72" s="731"/>
      <c r="F72" s="731"/>
      <c r="G72" s="731"/>
      <c r="H72" s="731"/>
    </row>
    <row r="73" spans="2:8">
      <c r="B73" s="730"/>
      <c r="C73" s="730"/>
      <c r="D73" s="730"/>
      <c r="E73" s="731"/>
      <c r="F73" s="731"/>
      <c r="G73" s="731"/>
      <c r="H73" s="731"/>
    </row>
    <row r="74" spans="2:8">
      <c r="B74" s="730"/>
      <c r="C74" s="730"/>
      <c r="D74" s="730"/>
      <c r="E74" s="731"/>
      <c r="F74" s="731"/>
      <c r="G74" s="731"/>
      <c r="H74" s="731"/>
    </row>
    <row r="75" spans="2:8">
      <c r="B75" s="730"/>
      <c r="C75" s="730"/>
      <c r="D75" s="730"/>
      <c r="E75" s="731"/>
      <c r="F75" s="731"/>
      <c r="G75" s="731"/>
      <c r="H75" s="731"/>
    </row>
    <row r="76" spans="2:8">
      <c r="B76" s="730"/>
      <c r="C76" s="730"/>
      <c r="D76" s="730"/>
      <c r="E76" s="731"/>
      <c r="F76" s="731"/>
      <c r="G76" s="731"/>
      <c r="H76" s="731"/>
    </row>
    <row r="77" spans="2:8">
      <c r="B77" s="730"/>
      <c r="C77" s="730"/>
      <c r="D77" s="730"/>
      <c r="E77" s="731"/>
      <c r="F77" s="731"/>
      <c r="G77" s="731"/>
      <c r="H77" s="731"/>
    </row>
    <row r="78" spans="2:8">
      <c r="B78" s="730"/>
      <c r="C78" s="730"/>
      <c r="D78" s="730"/>
      <c r="E78" s="731"/>
      <c r="F78" s="731"/>
      <c r="G78" s="731"/>
      <c r="H78" s="731"/>
    </row>
    <row r="79" spans="2:8">
      <c r="B79" s="730"/>
      <c r="C79" s="730"/>
      <c r="D79" s="730"/>
      <c r="E79" s="731"/>
      <c r="F79" s="731"/>
      <c r="G79" s="731"/>
      <c r="H79" s="731"/>
    </row>
    <row r="80" spans="2:8">
      <c r="B80" s="730"/>
      <c r="C80" s="730"/>
      <c r="D80" s="730"/>
      <c r="E80" s="731"/>
      <c r="F80" s="731"/>
      <c r="G80" s="731"/>
      <c r="H80" s="731"/>
    </row>
    <row r="81" spans="2:8">
      <c r="B81" s="730"/>
      <c r="C81" s="730"/>
      <c r="D81" s="730"/>
      <c r="E81" s="731"/>
      <c r="F81" s="731"/>
      <c r="G81" s="731"/>
      <c r="H81" s="731"/>
    </row>
    <row r="82" spans="2:8">
      <c r="B82" s="730"/>
      <c r="C82" s="730"/>
      <c r="D82" s="730"/>
      <c r="E82" s="731"/>
      <c r="F82" s="731"/>
      <c r="G82" s="731"/>
      <c r="H82" s="731"/>
    </row>
    <row r="83" spans="2:8">
      <c r="B83" s="730"/>
      <c r="C83" s="730"/>
      <c r="D83" s="730"/>
      <c r="E83" s="731"/>
      <c r="F83" s="731"/>
      <c r="G83" s="731"/>
      <c r="H83" s="731"/>
    </row>
    <row r="84" spans="2:8">
      <c r="B84" s="730"/>
      <c r="C84" s="730"/>
      <c r="D84" s="730"/>
      <c r="E84" s="731"/>
      <c r="F84" s="731"/>
      <c r="G84" s="731"/>
      <c r="H84" s="731"/>
    </row>
    <row r="85" spans="2:8">
      <c r="B85" s="730"/>
      <c r="C85" s="730"/>
      <c r="D85" s="730"/>
      <c r="E85" s="731"/>
      <c r="F85" s="731"/>
      <c r="G85" s="731"/>
      <c r="H85" s="731"/>
    </row>
    <row r="86" spans="2:8">
      <c r="B86" s="730"/>
      <c r="C86" s="730"/>
      <c r="D86" s="730"/>
      <c r="E86" s="731"/>
      <c r="F86" s="731"/>
      <c r="G86" s="731"/>
      <c r="H86" s="731"/>
    </row>
    <row r="87" spans="2:8">
      <c r="B87" s="730"/>
      <c r="C87" s="730"/>
      <c r="D87" s="730"/>
      <c r="E87" s="731"/>
      <c r="F87" s="731"/>
      <c r="G87" s="731"/>
      <c r="H87" s="731"/>
    </row>
    <row r="88" spans="2:8">
      <c r="B88" s="730"/>
    </row>
    <row r="89" spans="2:8">
      <c r="B89" s="730"/>
    </row>
    <row r="90" spans="2:8">
      <c r="B90" s="730"/>
    </row>
    <row r="91" spans="2:8">
      <c r="B91" s="730"/>
    </row>
    <row r="92" spans="2:8">
      <c r="B92" s="730"/>
    </row>
    <row r="93" spans="2:8">
      <c r="B93" s="730"/>
    </row>
    <row r="94" spans="2:8">
      <c r="B94" s="730"/>
    </row>
    <row r="95" spans="2:8">
      <c r="B95" s="730"/>
    </row>
    <row r="96" spans="2:8">
      <c r="B96" s="730"/>
    </row>
    <row r="97" spans="2:2">
      <c r="B97" s="730"/>
    </row>
    <row r="98" spans="2:2">
      <c r="B98" s="730"/>
    </row>
    <row r="99" spans="2:2">
      <c r="B99" s="730"/>
    </row>
    <row r="100" spans="2:2">
      <c r="B100" s="730"/>
    </row>
    <row r="101" spans="2:2">
      <c r="B101" s="730"/>
    </row>
    <row r="102" spans="2:2">
      <c r="B102" s="730"/>
    </row>
    <row r="103" spans="2:2">
      <c r="B103" s="730"/>
    </row>
    <row r="104" spans="2:2">
      <c r="B104" s="730"/>
    </row>
  </sheetData>
  <mergeCells count="1">
    <mergeCell ref="A55:L55"/>
  </mergeCells>
  <dataValidations count="2">
    <dataValidation type="list" showInputMessage="1" showErrorMessage="1" sqref="J3 L3">
      <formula1>"1,2"</formula1>
    </dataValidation>
    <dataValidation showInputMessage="1" showErrorMessage="1" sqref="I3 K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J104"/>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730" customWidth="1"/>
    <col min="2" max="2" width="6.42578125" style="729" bestFit="1" customWidth="1"/>
    <col min="3" max="3" width="13.7109375" style="728" customWidth="1"/>
    <col min="4" max="4" width="3" style="728" customWidth="1"/>
    <col min="5" max="5" width="13.7109375" style="727" customWidth="1"/>
    <col min="6" max="6" width="2.85546875" style="726" customWidth="1"/>
    <col min="7" max="7" width="13.7109375" style="727" customWidth="1"/>
    <col min="8" max="8" width="3.140625" style="726" bestFit="1" customWidth="1"/>
    <col min="9" max="9" width="13.7109375" style="727" customWidth="1"/>
    <col min="10" max="10" width="3.7109375" style="726" customWidth="1"/>
    <col min="11" max="16384" width="9.140625" style="725"/>
  </cols>
  <sheetData>
    <row r="1" spans="1:10" s="757" customFormat="1" ht="15.75">
      <c r="A1" s="761" t="s">
        <v>53</v>
      </c>
      <c r="B1" s="770">
        <v>2016</v>
      </c>
      <c r="C1" s="769"/>
      <c r="E1" s="769"/>
      <c r="G1" s="768"/>
      <c r="H1" s="762"/>
      <c r="I1" s="768"/>
      <c r="J1" s="762"/>
    </row>
    <row r="2" spans="1:10" s="757" customFormat="1" ht="15.75">
      <c r="A2" s="761" t="s">
        <v>52</v>
      </c>
      <c r="B2" s="767" t="s">
        <v>51</v>
      </c>
      <c r="C2" s="767" t="s">
        <v>50</v>
      </c>
      <c r="D2" s="762"/>
      <c r="E2" s="766"/>
      <c r="F2" s="764"/>
      <c r="G2" s="766"/>
      <c r="H2" s="762"/>
      <c r="I2" s="766"/>
      <c r="J2" s="762"/>
    </row>
    <row r="3" spans="1:10" s="757" customFormat="1" ht="15.75">
      <c r="A3" s="761" t="s">
        <v>49</v>
      </c>
      <c r="B3" s="765" t="s">
        <v>781</v>
      </c>
      <c r="C3" s="765" t="s">
        <v>780</v>
      </c>
      <c r="D3" s="762"/>
      <c r="E3" s="763"/>
      <c r="F3" s="764"/>
      <c r="G3" s="763"/>
      <c r="H3" s="762"/>
      <c r="I3" s="763"/>
      <c r="J3" s="762"/>
    </row>
    <row r="4" spans="1:10" s="757" customFormat="1" ht="15.75">
      <c r="A4" s="761" t="s">
        <v>46</v>
      </c>
      <c r="B4" s="765" t="s">
        <v>456</v>
      </c>
      <c r="C4" s="765" t="s">
        <v>455</v>
      </c>
      <c r="D4" s="762"/>
      <c r="E4" s="763"/>
      <c r="F4" s="764"/>
      <c r="G4" s="763"/>
      <c r="H4" s="762"/>
      <c r="I4" s="763"/>
      <c r="J4" s="762"/>
    </row>
    <row r="5" spans="1:10" s="757" customFormat="1" ht="15.75">
      <c r="A5" s="761" t="s">
        <v>43</v>
      </c>
      <c r="B5" s="760" t="s">
        <v>1002</v>
      </c>
      <c r="C5" s="760" t="s">
        <v>1001</v>
      </c>
      <c r="D5" s="759"/>
      <c r="E5" s="758"/>
      <c r="G5" s="758"/>
      <c r="I5" s="758"/>
    </row>
    <row r="6" spans="1:10" s="736" customFormat="1">
      <c r="A6" s="756"/>
      <c r="B6" s="755"/>
      <c r="C6" s="754"/>
      <c r="D6" s="753"/>
      <c r="E6" s="754"/>
      <c r="F6" s="753"/>
      <c r="G6" s="754"/>
      <c r="H6" s="753"/>
      <c r="I6" s="754" t="s">
        <v>41</v>
      </c>
      <c r="J6" s="753"/>
    </row>
    <row r="7" spans="1:10">
      <c r="C7" s="752" t="s">
        <v>40</v>
      </c>
      <c r="D7" s="751" t="s">
        <v>37</v>
      </c>
      <c r="E7" s="752" t="s">
        <v>40</v>
      </c>
      <c r="F7" s="751" t="s">
        <v>37</v>
      </c>
      <c r="G7" s="752" t="s">
        <v>39</v>
      </c>
      <c r="H7" s="751" t="s">
        <v>37</v>
      </c>
      <c r="I7" s="752" t="s">
        <v>38</v>
      </c>
      <c r="J7" s="751" t="s">
        <v>37</v>
      </c>
    </row>
    <row r="8" spans="1:10" s="736" customFormat="1" ht="14.25">
      <c r="A8" s="750"/>
      <c r="B8" s="745"/>
      <c r="C8" s="749" t="str">
        <f>"FY " &amp; FiscalYear - 3</f>
        <v>FY 2013</v>
      </c>
      <c r="D8" s="747" t="s">
        <v>36</v>
      </c>
      <c r="E8" s="749" t="str">
        <f>"FY " &amp; FiscalYear - 2</f>
        <v>FY 2014</v>
      </c>
      <c r="F8" s="747" t="s">
        <v>36</v>
      </c>
      <c r="G8" s="748" t="str">
        <f>"FY " &amp; FiscalYear - 1</f>
        <v>FY 2015</v>
      </c>
      <c r="H8" s="747" t="s">
        <v>36</v>
      </c>
      <c r="I8" s="748" t="str">
        <f>"FY " &amp; FiscalYear</f>
        <v>FY 2016</v>
      </c>
      <c r="J8" s="747" t="s">
        <v>36</v>
      </c>
    </row>
    <row r="9" spans="1:10" s="484" customFormat="1">
      <c r="A9" s="475" t="s">
        <v>35</v>
      </c>
      <c r="B9" s="494"/>
      <c r="E9" s="822"/>
    </row>
    <row r="10" spans="1:10" s="484" customFormat="1">
      <c r="A10" s="475" t="s">
        <v>1000</v>
      </c>
      <c r="B10" s="494"/>
      <c r="E10" s="822"/>
    </row>
    <row r="11" spans="1:10" s="129" customFormat="1">
      <c r="A11" s="795" t="s">
        <v>999</v>
      </c>
      <c r="B11" s="494"/>
      <c r="E11" s="822"/>
    </row>
    <row r="12" spans="1:10" s="129" customFormat="1">
      <c r="A12" s="468" t="s">
        <v>985</v>
      </c>
      <c r="B12" s="467"/>
      <c r="C12" s="417">
        <v>694</v>
      </c>
      <c r="D12" s="823"/>
      <c r="E12" s="417">
        <v>578</v>
      </c>
      <c r="F12" s="821"/>
      <c r="G12" s="417">
        <v>489</v>
      </c>
      <c r="H12" s="417"/>
      <c r="I12" s="417">
        <v>457</v>
      </c>
    </row>
    <row r="13" spans="1:10" s="129" customFormat="1">
      <c r="A13" s="468" t="s">
        <v>996</v>
      </c>
      <c r="B13" s="467"/>
      <c r="C13" s="820">
        <v>106365</v>
      </c>
      <c r="D13" s="470"/>
      <c r="E13" s="820">
        <v>114996</v>
      </c>
      <c r="F13" s="821"/>
      <c r="G13" s="820">
        <v>124206.54396728016</v>
      </c>
      <c r="H13" s="820"/>
      <c r="I13" s="820">
        <v>132903.71991247265</v>
      </c>
    </row>
    <row r="14" spans="1:10" s="129" customFormat="1">
      <c r="A14" s="468" t="s">
        <v>998</v>
      </c>
      <c r="B14" s="467"/>
      <c r="C14" s="819">
        <f>C12*C13</f>
        <v>73817310</v>
      </c>
      <c r="D14" s="819"/>
      <c r="E14" s="819">
        <f>E12*E13</f>
        <v>66467688</v>
      </c>
      <c r="F14" s="819"/>
      <c r="G14" s="819">
        <v>60737000</v>
      </c>
      <c r="H14" s="819"/>
      <c r="I14" s="819">
        <v>60737000</v>
      </c>
    </row>
    <row r="15" spans="1:10" s="129" customFormat="1">
      <c r="A15" s="468"/>
      <c r="B15" s="467"/>
      <c r="C15" s="419"/>
      <c r="E15" s="419"/>
      <c r="F15" s="821"/>
      <c r="G15" s="419"/>
      <c r="H15" s="419"/>
      <c r="I15" s="419"/>
    </row>
    <row r="16" spans="1:10" s="129" customFormat="1">
      <c r="A16" s="795" t="s">
        <v>997</v>
      </c>
      <c r="B16" s="494"/>
      <c r="C16" s="825"/>
      <c r="E16" s="825"/>
      <c r="F16" s="821"/>
      <c r="G16" s="825"/>
      <c r="H16" s="825"/>
      <c r="I16" s="825"/>
    </row>
    <row r="17" spans="1:9" s="129" customFormat="1">
      <c r="A17" s="468" t="s">
        <v>985</v>
      </c>
      <c r="B17" s="467"/>
      <c r="C17" s="832">
        <v>878</v>
      </c>
      <c r="D17" s="823"/>
      <c r="E17" s="832">
        <v>798</v>
      </c>
      <c r="F17" s="821"/>
      <c r="G17" s="832">
        <v>713</v>
      </c>
      <c r="H17" s="832"/>
      <c r="I17" s="832">
        <v>636</v>
      </c>
    </row>
    <row r="18" spans="1:9" s="129" customFormat="1">
      <c r="A18" s="468" t="s">
        <v>996</v>
      </c>
      <c r="B18" s="467"/>
      <c r="C18" s="820">
        <v>24855</v>
      </c>
      <c r="D18" s="470"/>
      <c r="E18" s="820">
        <v>23037</v>
      </c>
      <c r="F18" s="821"/>
      <c r="G18" s="820">
        <v>23389.901823281907</v>
      </c>
      <c r="H18" s="820"/>
      <c r="I18" s="820">
        <v>24649.371069182391</v>
      </c>
    </row>
    <row r="19" spans="1:9" s="129" customFormat="1">
      <c r="A19" s="468" t="s">
        <v>131</v>
      </c>
      <c r="B19" s="467"/>
      <c r="C19" s="819">
        <f>C17*C18</f>
        <v>21822690</v>
      </c>
      <c r="D19" s="819"/>
      <c r="E19" s="819">
        <f>E17*E18</f>
        <v>18383526</v>
      </c>
      <c r="F19" s="819"/>
      <c r="G19" s="819">
        <v>16677000</v>
      </c>
      <c r="H19" s="819"/>
      <c r="I19" s="819">
        <v>15677000</v>
      </c>
    </row>
    <row r="20" spans="1:9" s="129" customFormat="1" ht="6.75" customHeight="1">
      <c r="A20" s="468"/>
      <c r="B20" s="467"/>
      <c r="C20" s="419"/>
      <c r="E20" s="419"/>
      <c r="F20" s="821"/>
      <c r="G20" s="419"/>
      <c r="H20" s="419"/>
      <c r="I20" s="419"/>
    </row>
    <row r="21" spans="1:9" s="129" customFormat="1">
      <c r="A21" s="795" t="s">
        <v>995</v>
      </c>
      <c r="B21" s="828"/>
      <c r="C21" s="825"/>
      <c r="E21" s="825"/>
      <c r="F21" s="821"/>
      <c r="G21" s="825"/>
      <c r="H21" s="825"/>
      <c r="I21" s="825"/>
    </row>
    <row r="22" spans="1:9" s="129" customFormat="1">
      <c r="A22" s="468" t="s">
        <v>985</v>
      </c>
      <c r="B22" s="467"/>
      <c r="C22" s="822">
        <v>1386</v>
      </c>
      <c r="D22" s="823"/>
      <c r="E22" s="822">
        <v>1430</v>
      </c>
      <c r="F22" s="821"/>
      <c r="G22" s="822">
        <v>1497</v>
      </c>
      <c r="H22" s="822"/>
      <c r="I22" s="822">
        <v>1514</v>
      </c>
    </row>
    <row r="23" spans="1:9" s="129" customFormat="1">
      <c r="A23" s="468" t="s">
        <v>990</v>
      </c>
      <c r="B23" s="467"/>
      <c r="C23" s="820">
        <v>76787</v>
      </c>
      <c r="D23" s="470"/>
      <c r="E23" s="820">
        <v>81429</v>
      </c>
      <c r="F23" s="821"/>
      <c r="G23" s="820">
        <v>88263.193052772214</v>
      </c>
      <c r="H23" s="820"/>
      <c r="I23" s="820">
        <v>89690.885072655219</v>
      </c>
    </row>
    <row r="24" spans="1:9" s="129" customFormat="1">
      <c r="A24" s="468" t="s">
        <v>994</v>
      </c>
      <c r="B24" s="467"/>
      <c r="C24" s="819">
        <f>C22*C23</f>
        <v>106426782</v>
      </c>
      <c r="D24" s="470"/>
      <c r="E24" s="819">
        <f>E22*E23</f>
        <v>116443470</v>
      </c>
      <c r="F24" s="821"/>
      <c r="G24" s="819">
        <v>132130000</v>
      </c>
      <c r="H24" s="819"/>
      <c r="I24" s="819">
        <v>135792000</v>
      </c>
    </row>
    <row r="25" spans="1:9" s="129" customFormat="1" ht="8.25" customHeight="1">
      <c r="A25" s="778"/>
      <c r="B25" s="467"/>
      <c r="C25" s="831"/>
      <c r="D25" s="823"/>
      <c r="E25" s="831"/>
      <c r="F25" s="821"/>
      <c r="G25" s="831"/>
      <c r="H25" s="831"/>
      <c r="I25" s="831"/>
    </row>
    <row r="26" spans="1:9" s="129" customFormat="1">
      <c r="A26" s="795" t="s">
        <v>993</v>
      </c>
      <c r="B26" s="828"/>
      <c r="C26" s="830"/>
      <c r="E26" s="830"/>
      <c r="F26" s="821"/>
      <c r="G26" s="830"/>
      <c r="H26" s="830"/>
      <c r="I26" s="830"/>
    </row>
    <row r="27" spans="1:9" s="129" customFormat="1">
      <c r="A27" s="468" t="s">
        <v>985</v>
      </c>
      <c r="B27" s="467"/>
      <c r="C27" s="830">
        <v>718</v>
      </c>
      <c r="D27" s="823"/>
      <c r="E27" s="830">
        <v>728</v>
      </c>
      <c r="F27" s="821"/>
      <c r="G27" s="830">
        <v>718</v>
      </c>
      <c r="H27" s="830"/>
      <c r="I27" s="830">
        <v>707</v>
      </c>
    </row>
    <row r="28" spans="1:9" s="129" customFormat="1">
      <c r="A28" s="468" t="s">
        <v>990</v>
      </c>
      <c r="B28" s="467"/>
      <c r="C28" s="820">
        <v>42167</v>
      </c>
      <c r="D28" s="820"/>
      <c r="E28" s="820">
        <v>45501</v>
      </c>
      <c r="F28" s="820"/>
      <c r="G28" s="820">
        <v>52349.58217270195</v>
      </c>
      <c r="H28" s="820"/>
      <c r="I28" s="820">
        <v>52100.792079207924</v>
      </c>
    </row>
    <row r="29" spans="1:9" s="129" customFormat="1">
      <c r="A29" s="468" t="s">
        <v>992</v>
      </c>
      <c r="B29" s="467"/>
      <c r="C29" s="819">
        <f>C27*C28</f>
        <v>30275906</v>
      </c>
      <c r="D29" s="470"/>
      <c r="E29" s="819">
        <f>E27*E28</f>
        <v>33124728</v>
      </c>
      <c r="F29" s="821"/>
      <c r="G29" s="819">
        <v>37587000</v>
      </c>
      <c r="H29" s="819"/>
      <c r="I29" s="819">
        <v>36835260</v>
      </c>
    </row>
    <row r="30" spans="1:9" s="129" customFormat="1" ht="7.5" customHeight="1">
      <c r="A30" s="468"/>
      <c r="B30" s="467"/>
      <c r="C30" s="829"/>
      <c r="E30" s="829"/>
      <c r="F30" s="821"/>
      <c r="G30" s="829"/>
      <c r="H30" s="829"/>
      <c r="I30" s="829"/>
    </row>
    <row r="31" spans="1:9" s="129" customFormat="1">
      <c r="A31" s="795" t="s">
        <v>991</v>
      </c>
      <c r="B31" s="828"/>
      <c r="C31" s="825"/>
      <c r="E31" s="825"/>
      <c r="F31" s="821"/>
      <c r="G31" s="825"/>
      <c r="H31" s="825"/>
      <c r="I31" s="825"/>
    </row>
    <row r="32" spans="1:9" s="129" customFormat="1">
      <c r="A32" s="468" t="s">
        <v>985</v>
      </c>
      <c r="B32" s="467"/>
      <c r="C32" s="822">
        <v>5264</v>
      </c>
      <c r="D32" s="823"/>
      <c r="E32" s="822">
        <v>5420</v>
      </c>
      <c r="F32" s="821"/>
      <c r="G32" s="822">
        <v>5724</v>
      </c>
      <c r="H32" s="822"/>
      <c r="I32" s="822">
        <v>5830</v>
      </c>
    </row>
    <row r="33" spans="1:9" s="129" customFormat="1">
      <c r="A33" s="468" t="s">
        <v>990</v>
      </c>
      <c r="B33" s="467"/>
      <c r="C33" s="820">
        <v>101139</v>
      </c>
      <c r="D33" s="470"/>
      <c r="E33" s="820">
        <v>107473</v>
      </c>
      <c r="F33" s="821"/>
      <c r="G33" s="820">
        <v>115474.14395527603</v>
      </c>
      <c r="H33" s="820"/>
      <c r="I33" s="820">
        <v>116516.63807890224</v>
      </c>
    </row>
    <row r="34" spans="1:9" s="129" customFormat="1">
      <c r="A34" s="468" t="s">
        <v>989</v>
      </c>
      <c r="B34" s="467"/>
      <c r="C34" s="819">
        <f>C32*C33</f>
        <v>532395696</v>
      </c>
      <c r="D34" s="819"/>
      <c r="E34" s="819">
        <f>E32*E33</f>
        <v>582503660</v>
      </c>
      <c r="F34" s="819"/>
      <c r="G34" s="819">
        <v>660974000</v>
      </c>
      <c r="H34" s="819"/>
      <c r="I34" s="819">
        <v>679292000</v>
      </c>
    </row>
    <row r="35" spans="1:9" s="129" customFormat="1">
      <c r="A35" s="778"/>
      <c r="B35" s="467"/>
      <c r="C35" s="820"/>
      <c r="E35" s="820"/>
      <c r="F35" s="821"/>
      <c r="G35" s="820"/>
      <c r="H35" s="820"/>
      <c r="I35" s="820"/>
    </row>
    <row r="36" spans="1:9" s="484" customFormat="1">
      <c r="A36" s="475" t="s">
        <v>988</v>
      </c>
      <c r="B36" s="494"/>
      <c r="C36" s="827"/>
      <c r="E36" s="827"/>
      <c r="F36" s="821"/>
      <c r="G36" s="827"/>
      <c r="H36" s="827"/>
      <c r="I36" s="827"/>
    </row>
    <row r="37" spans="1:9" s="129" customFormat="1">
      <c r="A37" s="472" t="s">
        <v>987</v>
      </c>
      <c r="B37" s="467"/>
      <c r="C37" s="243">
        <v>41422</v>
      </c>
      <c r="D37" s="823"/>
      <c r="E37" s="243">
        <v>26483</v>
      </c>
      <c r="F37" s="821"/>
      <c r="G37" s="243">
        <v>25933</v>
      </c>
      <c r="H37" s="243"/>
      <c r="I37" s="243">
        <v>25242</v>
      </c>
    </row>
    <row r="38" spans="1:9" s="129" customFormat="1" ht="8.25" customHeight="1">
      <c r="A38" s="472"/>
      <c r="B38" s="467"/>
      <c r="C38" s="420"/>
      <c r="E38" s="420"/>
      <c r="F38" s="821"/>
      <c r="G38" s="420"/>
      <c r="H38" s="420"/>
      <c r="I38" s="420"/>
    </row>
    <row r="39" spans="1:9" s="129" customFormat="1">
      <c r="A39" s="475" t="s">
        <v>986</v>
      </c>
      <c r="B39" s="826"/>
      <c r="C39" s="820"/>
      <c r="E39" s="820"/>
      <c r="F39" s="821"/>
      <c r="G39" s="820"/>
      <c r="H39" s="820"/>
      <c r="I39" s="820"/>
    </row>
    <row r="40" spans="1:9" s="129" customFormat="1">
      <c r="A40" s="472" t="s">
        <v>985</v>
      </c>
      <c r="B40" s="467"/>
      <c r="C40" s="243">
        <v>2154</v>
      </c>
      <c r="D40" s="823"/>
      <c r="E40" s="243">
        <v>2454</v>
      </c>
      <c r="F40" s="821"/>
      <c r="G40" s="243">
        <v>2754</v>
      </c>
      <c r="H40" s="243"/>
      <c r="I40" s="243">
        <v>3054</v>
      </c>
    </row>
    <row r="41" spans="1:9" s="129" customFormat="1">
      <c r="A41" s="472" t="s">
        <v>984</v>
      </c>
      <c r="B41" s="467"/>
      <c r="C41" s="820">
        <v>27419</v>
      </c>
      <c r="D41" s="820"/>
      <c r="E41" s="820">
        <v>25675</v>
      </c>
      <c r="F41" s="820"/>
      <c r="G41" s="820">
        <v>27533.042846768338</v>
      </c>
      <c r="H41" s="820"/>
      <c r="I41" s="820">
        <v>27172.560576293385</v>
      </c>
    </row>
    <row r="42" spans="1:9" s="129" customFormat="1">
      <c r="A42" s="472" t="s">
        <v>131</v>
      </c>
      <c r="B42" s="467"/>
      <c r="C42" s="819">
        <f>C40*C41</f>
        <v>59060526</v>
      </c>
      <c r="D42" s="819"/>
      <c r="E42" s="819">
        <f>E40*E41</f>
        <v>63006450</v>
      </c>
      <c r="F42" s="819"/>
      <c r="G42" s="819">
        <v>75826000</v>
      </c>
      <c r="H42" s="819"/>
      <c r="I42" s="819">
        <v>82985000</v>
      </c>
    </row>
    <row r="43" spans="1:9" s="129" customFormat="1" ht="6.75" customHeight="1">
      <c r="A43" s="468"/>
      <c r="B43" s="467"/>
      <c r="C43" s="825"/>
      <c r="E43" s="825"/>
      <c r="F43" s="821"/>
      <c r="G43" s="825"/>
      <c r="H43" s="825"/>
      <c r="I43" s="825"/>
    </row>
    <row r="44" spans="1:9" s="484" customFormat="1">
      <c r="A44" s="475" t="s">
        <v>983</v>
      </c>
      <c r="B44" s="494"/>
      <c r="C44" s="824"/>
      <c r="E44" s="824"/>
      <c r="F44" s="821"/>
      <c r="G44" s="824"/>
      <c r="H44" s="824"/>
      <c r="I44" s="824"/>
    </row>
    <row r="45" spans="1:9" s="129" customFormat="1">
      <c r="A45" s="472" t="s">
        <v>982</v>
      </c>
      <c r="B45" s="467"/>
      <c r="C45" s="822">
        <v>8352</v>
      </c>
      <c r="D45" s="823"/>
      <c r="E45" s="822">
        <v>8725</v>
      </c>
      <c r="F45" s="821"/>
      <c r="G45" s="822">
        <v>9025</v>
      </c>
      <c r="H45" s="822"/>
      <c r="I45" s="822">
        <v>9325</v>
      </c>
    </row>
    <row r="46" spans="1:9" s="129" customFormat="1">
      <c r="A46" s="472" t="s">
        <v>981</v>
      </c>
      <c r="B46" s="467"/>
      <c r="C46" s="820">
        <v>24354</v>
      </c>
      <c r="D46" s="470"/>
      <c r="E46" s="820">
        <v>23319</v>
      </c>
      <c r="F46" s="821"/>
      <c r="G46" s="820">
        <v>23744.819944598337</v>
      </c>
      <c r="H46" s="820"/>
      <c r="I46" s="820">
        <v>24460.053619302947</v>
      </c>
    </row>
    <row r="47" spans="1:9" s="129" customFormat="1">
      <c r="A47" s="472" t="s">
        <v>131</v>
      </c>
      <c r="B47" s="467"/>
      <c r="C47" s="819">
        <f>C45*C46</f>
        <v>203404608</v>
      </c>
      <c r="D47" s="819"/>
      <c r="E47" s="819">
        <f>E45*E46</f>
        <v>203458275</v>
      </c>
      <c r="F47" s="819"/>
      <c r="G47" s="819">
        <v>214297000</v>
      </c>
      <c r="H47" s="819"/>
      <c r="I47" s="819">
        <v>228090000</v>
      </c>
    </row>
    <row r="48" spans="1:9" s="129" customFormat="1">
      <c r="A48" s="468"/>
      <c r="B48" s="467"/>
      <c r="C48" s="426"/>
      <c r="E48" s="426"/>
      <c r="G48" s="426"/>
      <c r="I48" s="426"/>
    </row>
    <row r="49" spans="1:10" s="735" customFormat="1">
      <c r="A49" s="464" t="s">
        <v>1</v>
      </c>
      <c r="B49" s="463"/>
      <c r="C49" s="462"/>
      <c r="D49" s="460"/>
      <c r="E49" s="461"/>
      <c r="F49" s="460"/>
      <c r="G49" s="461"/>
      <c r="H49" s="460"/>
      <c r="I49" s="461"/>
      <c r="J49" s="460"/>
    </row>
    <row r="50" spans="1:10" ht="26.25" customHeight="1">
      <c r="A50" s="1781" t="s">
        <v>980</v>
      </c>
      <c r="B50" s="1781"/>
      <c r="C50" s="1781"/>
      <c r="D50" s="1781"/>
      <c r="E50" s="1781"/>
      <c r="F50" s="1781"/>
      <c r="G50" s="1781"/>
      <c r="H50" s="1781"/>
      <c r="I50" s="1781"/>
      <c r="J50" s="560"/>
    </row>
    <row r="51" spans="1:10">
      <c r="A51" s="1781" t="s">
        <v>979</v>
      </c>
      <c r="B51" s="1781"/>
      <c r="C51" s="1781"/>
      <c r="D51" s="1781"/>
      <c r="E51" s="1781"/>
      <c r="F51" s="1781"/>
      <c r="G51" s="1781"/>
      <c r="H51" s="1781"/>
      <c r="I51" s="1781"/>
      <c r="J51" s="818"/>
    </row>
    <row r="52" spans="1:10" ht="25.5" customHeight="1">
      <c r="A52" s="1781" t="s">
        <v>978</v>
      </c>
      <c r="B52" s="1781"/>
      <c r="C52" s="1781"/>
      <c r="D52" s="1781"/>
      <c r="E52" s="1781"/>
      <c r="F52" s="1781"/>
      <c r="G52" s="1781"/>
      <c r="H52" s="1781"/>
      <c r="I52" s="1781"/>
      <c r="J52" s="560"/>
    </row>
    <row r="53" spans="1:10" ht="27" customHeight="1">
      <c r="A53" s="1781" t="s">
        <v>977</v>
      </c>
      <c r="B53" s="1781"/>
      <c r="C53" s="1781"/>
      <c r="D53" s="1781"/>
      <c r="E53" s="1781"/>
      <c r="F53" s="1781"/>
      <c r="G53" s="1781"/>
      <c r="H53" s="1781"/>
      <c r="I53" s="1781"/>
      <c r="J53" s="560"/>
    </row>
    <row r="54" spans="1:10" ht="13.5" customHeight="1">
      <c r="A54" s="1787"/>
      <c r="B54" s="1787"/>
      <c r="C54" s="1787"/>
      <c r="D54" s="1787"/>
      <c r="E54" s="1787"/>
      <c r="F54" s="1787"/>
      <c r="G54" s="1787"/>
      <c r="H54" s="1787"/>
      <c r="I54" s="1787"/>
      <c r="J54" s="1787"/>
    </row>
    <row r="55" spans="1:10">
      <c r="A55" s="817"/>
      <c r="B55" s="817"/>
      <c r="C55" s="817"/>
      <c r="D55" s="817"/>
      <c r="E55" s="817"/>
      <c r="F55" s="817"/>
      <c r="G55" s="817"/>
      <c r="H55" s="817"/>
      <c r="I55" s="817"/>
      <c r="J55" s="817"/>
    </row>
    <row r="56" spans="1:10">
      <c r="A56" s="733"/>
      <c r="B56" s="732"/>
      <c r="C56" s="732"/>
      <c r="D56" s="732"/>
      <c r="E56" s="732"/>
      <c r="F56" s="732"/>
      <c r="G56" s="732"/>
      <c r="H56" s="732"/>
      <c r="I56" s="732"/>
      <c r="J56" s="732"/>
    </row>
    <row r="57" spans="1:10">
      <c r="A57" s="733"/>
      <c r="B57" s="732"/>
      <c r="C57" s="732"/>
      <c r="D57" s="732"/>
      <c r="E57" s="732"/>
      <c r="F57" s="732"/>
      <c r="G57" s="732"/>
      <c r="H57" s="732"/>
      <c r="I57" s="732"/>
      <c r="J57" s="732"/>
    </row>
    <row r="58" spans="1:10">
      <c r="A58" s="733"/>
      <c r="B58" s="732"/>
      <c r="C58" s="732"/>
      <c r="D58" s="732"/>
      <c r="E58" s="732"/>
      <c r="F58" s="732"/>
      <c r="G58" s="732"/>
      <c r="H58" s="732"/>
      <c r="I58" s="732"/>
      <c r="J58" s="732"/>
    </row>
    <row r="59" spans="1:10" s="727" customFormat="1">
      <c r="A59" s="730"/>
      <c r="B59" s="730"/>
      <c r="C59" s="730"/>
      <c r="D59" s="730"/>
      <c r="E59" s="731"/>
      <c r="F59" s="731"/>
      <c r="H59" s="726"/>
      <c r="J59" s="726"/>
    </row>
    <row r="60" spans="1:10" s="727" customFormat="1">
      <c r="A60" s="730"/>
      <c r="B60" s="730"/>
      <c r="C60" s="730"/>
      <c r="D60" s="730"/>
      <c r="E60" s="731"/>
      <c r="F60" s="731"/>
      <c r="H60" s="726"/>
      <c r="J60" s="726"/>
    </row>
    <row r="61" spans="1:10" s="727" customFormat="1">
      <c r="A61" s="730"/>
      <c r="B61" s="730"/>
      <c r="C61" s="730"/>
      <c r="D61" s="730"/>
      <c r="E61" s="731"/>
      <c r="F61" s="731"/>
      <c r="H61" s="726"/>
      <c r="J61" s="726"/>
    </row>
    <row r="62" spans="1:10" s="727" customFormat="1">
      <c r="A62" s="730"/>
      <c r="B62" s="730"/>
      <c r="C62" s="730"/>
      <c r="D62" s="730"/>
      <c r="E62" s="731"/>
      <c r="F62" s="731"/>
      <c r="H62" s="726"/>
      <c r="J62" s="726"/>
    </row>
    <row r="63" spans="1:10" s="727" customFormat="1">
      <c r="A63" s="730"/>
      <c r="B63" s="730"/>
      <c r="C63" s="730"/>
      <c r="D63" s="730"/>
      <c r="E63" s="731"/>
      <c r="F63" s="731"/>
      <c r="H63" s="726"/>
      <c r="J63" s="726"/>
    </row>
    <row r="64" spans="1:10" s="727" customFormat="1">
      <c r="A64" s="730"/>
      <c r="B64" s="730"/>
      <c r="C64" s="730"/>
      <c r="D64" s="730"/>
      <c r="E64" s="731"/>
      <c r="F64" s="731"/>
      <c r="H64" s="726"/>
      <c r="J64" s="726"/>
    </row>
    <row r="65" spans="1:10" s="727" customFormat="1">
      <c r="A65" s="730"/>
      <c r="B65" s="730"/>
      <c r="C65" s="730"/>
      <c r="D65" s="730"/>
      <c r="E65" s="731"/>
      <c r="F65" s="731"/>
      <c r="H65" s="726"/>
      <c r="J65" s="726"/>
    </row>
    <row r="66" spans="1:10" s="727" customFormat="1">
      <c r="A66" s="730"/>
      <c r="B66" s="730"/>
      <c r="C66" s="730"/>
      <c r="D66" s="730"/>
      <c r="E66" s="731"/>
      <c r="F66" s="731"/>
      <c r="H66" s="726"/>
      <c r="J66" s="726"/>
    </row>
    <row r="67" spans="1:10" s="727" customFormat="1">
      <c r="A67" s="730"/>
      <c r="B67" s="730"/>
      <c r="C67" s="730"/>
      <c r="D67" s="730"/>
      <c r="E67" s="731"/>
      <c r="F67" s="731"/>
      <c r="H67" s="726"/>
      <c r="J67" s="726"/>
    </row>
    <row r="68" spans="1:10" s="727" customFormat="1">
      <c r="A68" s="730"/>
      <c r="B68" s="730"/>
      <c r="C68" s="730"/>
      <c r="D68" s="730"/>
      <c r="E68" s="731"/>
      <c r="F68" s="731"/>
      <c r="H68" s="726"/>
      <c r="J68" s="726"/>
    </row>
    <row r="69" spans="1:10" s="727" customFormat="1">
      <c r="A69" s="730"/>
      <c r="B69" s="730"/>
      <c r="C69" s="730"/>
      <c r="D69" s="730"/>
      <c r="E69" s="731"/>
      <c r="F69" s="731"/>
      <c r="H69" s="726"/>
      <c r="J69" s="726"/>
    </row>
    <row r="70" spans="1:10" s="727" customFormat="1">
      <c r="A70" s="730"/>
      <c r="B70" s="730"/>
      <c r="C70" s="730"/>
      <c r="D70" s="730"/>
      <c r="E70" s="731"/>
      <c r="F70" s="731"/>
      <c r="H70" s="726"/>
      <c r="J70" s="726"/>
    </row>
    <row r="71" spans="1:10" s="727" customFormat="1">
      <c r="A71" s="730"/>
      <c r="B71" s="730"/>
      <c r="C71" s="730"/>
      <c r="D71" s="730"/>
      <c r="E71" s="731"/>
      <c r="F71" s="731"/>
      <c r="H71" s="726"/>
      <c r="J71" s="726"/>
    </row>
    <row r="72" spans="1:10" s="727" customFormat="1">
      <c r="A72" s="730"/>
      <c r="B72" s="730"/>
      <c r="C72" s="730"/>
      <c r="D72" s="730"/>
      <c r="E72" s="731"/>
      <c r="F72" s="731"/>
      <c r="H72" s="726"/>
      <c r="J72" s="726"/>
    </row>
    <row r="73" spans="1:10" s="727" customFormat="1">
      <c r="A73" s="730"/>
      <c r="B73" s="730"/>
      <c r="C73" s="730"/>
      <c r="D73" s="730"/>
      <c r="E73" s="731"/>
      <c r="F73" s="731"/>
      <c r="H73" s="726"/>
      <c r="J73" s="726"/>
    </row>
    <row r="74" spans="1:10" s="727" customFormat="1">
      <c r="A74" s="730"/>
      <c r="B74" s="730"/>
      <c r="C74" s="730"/>
      <c r="D74" s="730"/>
      <c r="E74" s="731"/>
      <c r="F74" s="731"/>
      <c r="H74" s="726"/>
      <c r="J74" s="726"/>
    </row>
    <row r="75" spans="1:10" s="727" customFormat="1">
      <c r="A75" s="730"/>
      <c r="B75" s="730"/>
      <c r="C75" s="730"/>
      <c r="D75" s="730"/>
      <c r="E75" s="731"/>
      <c r="F75" s="731"/>
      <c r="H75" s="726"/>
      <c r="J75" s="726"/>
    </row>
    <row r="76" spans="1:10" s="727" customFormat="1">
      <c r="A76" s="730"/>
      <c r="B76" s="730"/>
      <c r="C76" s="730"/>
      <c r="D76" s="730"/>
      <c r="E76" s="731"/>
      <c r="F76" s="731"/>
      <c r="H76" s="726"/>
      <c r="J76" s="726"/>
    </row>
    <row r="77" spans="1:10" s="727" customFormat="1">
      <c r="A77" s="730"/>
      <c r="B77" s="730"/>
      <c r="C77" s="730"/>
      <c r="D77" s="730"/>
      <c r="E77" s="731"/>
      <c r="F77" s="731"/>
      <c r="H77" s="726"/>
      <c r="J77" s="726"/>
    </row>
    <row r="78" spans="1:10" s="727" customFormat="1">
      <c r="A78" s="730"/>
      <c r="B78" s="730"/>
      <c r="C78" s="730"/>
      <c r="D78" s="730"/>
      <c r="E78" s="731"/>
      <c r="F78" s="731"/>
      <c r="H78" s="726"/>
      <c r="J78" s="726"/>
    </row>
    <row r="79" spans="1:10" s="727" customFormat="1">
      <c r="A79" s="730"/>
      <c r="B79" s="730"/>
      <c r="C79" s="730"/>
      <c r="D79" s="730"/>
      <c r="E79" s="731"/>
      <c r="F79" s="731"/>
      <c r="H79" s="726"/>
      <c r="J79" s="726"/>
    </row>
    <row r="80" spans="1:10" s="727" customFormat="1">
      <c r="A80" s="730"/>
      <c r="B80" s="730"/>
      <c r="C80" s="730"/>
      <c r="D80" s="730"/>
      <c r="E80" s="731"/>
      <c r="F80" s="731"/>
      <c r="H80" s="726"/>
      <c r="J80" s="726"/>
    </row>
    <row r="81" spans="1:10" s="727" customFormat="1">
      <c r="A81" s="730"/>
      <c r="B81" s="730"/>
      <c r="C81" s="730"/>
      <c r="D81" s="730"/>
      <c r="E81" s="731"/>
      <c r="F81" s="731"/>
      <c r="H81" s="726"/>
      <c r="J81" s="726"/>
    </row>
    <row r="82" spans="1:10" s="727" customFormat="1">
      <c r="A82" s="730"/>
      <c r="B82" s="730"/>
      <c r="C82" s="730"/>
      <c r="D82" s="730"/>
      <c r="E82" s="731"/>
      <c r="F82" s="731"/>
      <c r="H82" s="726"/>
      <c r="J82" s="726"/>
    </row>
    <row r="83" spans="1:10" s="727" customFormat="1">
      <c r="A83" s="730"/>
      <c r="B83" s="730"/>
      <c r="C83" s="730"/>
      <c r="D83" s="730"/>
      <c r="E83" s="731"/>
      <c r="F83" s="731"/>
      <c r="H83" s="726"/>
      <c r="J83" s="726"/>
    </row>
    <row r="84" spans="1:10" s="727" customFormat="1">
      <c r="A84" s="730"/>
      <c r="B84" s="730"/>
      <c r="C84" s="730"/>
      <c r="D84" s="730"/>
      <c r="E84" s="731"/>
      <c r="F84" s="731"/>
      <c r="H84" s="726"/>
      <c r="J84" s="726"/>
    </row>
    <row r="85" spans="1:10" s="727" customFormat="1">
      <c r="A85" s="730"/>
      <c r="B85" s="730"/>
      <c r="C85" s="730"/>
      <c r="D85" s="730"/>
      <c r="E85" s="731"/>
      <c r="F85" s="731"/>
      <c r="H85" s="726"/>
      <c r="J85" s="726"/>
    </row>
    <row r="86" spans="1:10" s="727" customFormat="1">
      <c r="A86" s="730"/>
      <c r="B86" s="730"/>
      <c r="C86" s="730"/>
      <c r="D86" s="730"/>
      <c r="E86" s="731"/>
      <c r="F86" s="731"/>
      <c r="H86" s="726"/>
      <c r="J86" s="726"/>
    </row>
    <row r="87" spans="1:10" s="727" customFormat="1">
      <c r="A87" s="730"/>
      <c r="B87" s="730"/>
      <c r="C87" s="730"/>
      <c r="D87" s="730"/>
      <c r="E87" s="731"/>
      <c r="F87" s="731"/>
      <c r="H87" s="726"/>
      <c r="J87" s="726"/>
    </row>
    <row r="88" spans="1:10" s="727" customFormat="1">
      <c r="A88" s="730"/>
      <c r="B88" s="730"/>
      <c r="C88" s="728"/>
      <c r="D88" s="728"/>
      <c r="F88" s="726"/>
      <c r="H88" s="726"/>
      <c r="J88" s="726"/>
    </row>
    <row r="89" spans="1:10" s="727" customFormat="1">
      <c r="A89" s="730"/>
      <c r="B89" s="730"/>
      <c r="C89" s="728"/>
      <c r="D89" s="728"/>
      <c r="F89" s="726"/>
      <c r="H89" s="726"/>
      <c r="J89" s="726"/>
    </row>
    <row r="90" spans="1:10" s="727" customFormat="1">
      <c r="A90" s="730"/>
      <c r="B90" s="730"/>
      <c r="C90" s="728"/>
      <c r="D90" s="728"/>
      <c r="F90" s="726"/>
      <c r="H90" s="726"/>
      <c r="J90" s="726"/>
    </row>
    <row r="91" spans="1:10" s="728" customFormat="1">
      <c r="A91" s="730"/>
      <c r="B91" s="730"/>
      <c r="E91" s="727"/>
      <c r="F91" s="726"/>
      <c r="G91" s="727"/>
      <c r="H91" s="726"/>
      <c r="I91" s="727"/>
      <c r="J91" s="726"/>
    </row>
    <row r="92" spans="1:10" s="728" customFormat="1">
      <c r="A92" s="730"/>
      <c r="B92" s="730"/>
      <c r="E92" s="727"/>
      <c r="F92" s="726"/>
      <c r="G92" s="727"/>
      <c r="H92" s="726"/>
      <c r="I92" s="727"/>
      <c r="J92" s="726"/>
    </row>
    <row r="93" spans="1:10" s="728" customFormat="1">
      <c r="A93" s="730"/>
      <c r="B93" s="730"/>
      <c r="E93" s="727"/>
      <c r="F93" s="726"/>
      <c r="G93" s="727"/>
      <c r="H93" s="726"/>
      <c r="I93" s="727"/>
      <c r="J93" s="726"/>
    </row>
    <row r="94" spans="1:10" s="728" customFormat="1">
      <c r="A94" s="730"/>
      <c r="B94" s="730"/>
      <c r="E94" s="727"/>
      <c r="F94" s="726"/>
      <c r="G94" s="727"/>
      <c r="H94" s="726"/>
      <c r="I94" s="727"/>
      <c r="J94" s="726"/>
    </row>
    <row r="95" spans="1:10" s="728" customFormat="1">
      <c r="A95" s="730"/>
      <c r="B95" s="730"/>
      <c r="E95" s="727"/>
      <c r="F95" s="726"/>
      <c r="G95" s="727"/>
      <c r="H95" s="726"/>
      <c r="I95" s="727"/>
      <c r="J95" s="726"/>
    </row>
    <row r="96" spans="1:10" s="728" customFormat="1">
      <c r="A96" s="730"/>
      <c r="B96" s="730"/>
      <c r="E96" s="727"/>
      <c r="F96" s="726"/>
      <c r="G96" s="727"/>
      <c r="H96" s="726"/>
      <c r="I96" s="727"/>
      <c r="J96" s="726"/>
    </row>
    <row r="97" spans="1:10" s="728" customFormat="1">
      <c r="A97" s="730"/>
      <c r="B97" s="730"/>
      <c r="E97" s="727"/>
      <c r="F97" s="726"/>
      <c r="G97" s="727"/>
      <c r="H97" s="726"/>
      <c r="I97" s="727"/>
      <c r="J97" s="726"/>
    </row>
    <row r="98" spans="1:10" s="728" customFormat="1">
      <c r="A98" s="730"/>
      <c r="B98" s="730"/>
      <c r="E98" s="727"/>
      <c r="F98" s="726"/>
      <c r="G98" s="727"/>
      <c r="H98" s="726"/>
      <c r="I98" s="727"/>
      <c r="J98" s="726"/>
    </row>
    <row r="99" spans="1:10" s="728" customFormat="1">
      <c r="A99" s="730"/>
      <c r="B99" s="730"/>
      <c r="E99" s="727"/>
      <c r="F99" s="726"/>
      <c r="G99" s="727"/>
      <c r="H99" s="726"/>
      <c r="I99" s="727"/>
      <c r="J99" s="726"/>
    </row>
    <row r="100" spans="1:10" s="728" customFormat="1">
      <c r="A100" s="730"/>
      <c r="B100" s="730"/>
      <c r="E100" s="727"/>
      <c r="F100" s="726"/>
      <c r="G100" s="727"/>
      <c r="H100" s="726"/>
      <c r="I100" s="727"/>
      <c r="J100" s="726"/>
    </row>
    <row r="101" spans="1:10" s="728" customFormat="1">
      <c r="A101" s="730"/>
      <c r="B101" s="730"/>
      <c r="E101" s="727"/>
      <c r="F101" s="726"/>
      <c r="G101" s="727"/>
      <c r="H101" s="726"/>
      <c r="I101" s="727"/>
      <c r="J101" s="726"/>
    </row>
    <row r="102" spans="1:10" s="728" customFormat="1">
      <c r="A102" s="730"/>
      <c r="B102" s="730"/>
      <c r="E102" s="727"/>
      <c r="F102" s="726"/>
      <c r="G102" s="727"/>
      <c r="H102" s="726"/>
      <c r="I102" s="727"/>
      <c r="J102" s="726"/>
    </row>
    <row r="103" spans="1:10" s="728" customFormat="1">
      <c r="A103" s="730"/>
      <c r="B103" s="730"/>
      <c r="E103" s="727"/>
      <c r="F103" s="726"/>
      <c r="G103" s="727"/>
      <c r="H103" s="726"/>
      <c r="I103" s="727"/>
      <c r="J103" s="726"/>
    </row>
    <row r="104" spans="1:10" s="728" customFormat="1">
      <c r="A104" s="730"/>
      <c r="B104" s="730"/>
      <c r="E104" s="727"/>
      <c r="F104" s="726"/>
      <c r="G104" s="727"/>
      <c r="H104" s="726"/>
      <c r="I104" s="727"/>
      <c r="J104" s="726"/>
    </row>
  </sheetData>
  <mergeCells count="5">
    <mergeCell ref="A53:I53"/>
    <mergeCell ref="A54:J54"/>
    <mergeCell ref="A50:I50"/>
    <mergeCell ref="A51:I51"/>
    <mergeCell ref="A52:I52"/>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J94"/>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44" sqref="A44"/>
    </sheetView>
  </sheetViews>
  <sheetFormatPr defaultRowHeight="12.75"/>
  <cols>
    <col min="1" max="1" width="58.42578125" style="730" bestFit="1" customWidth="1"/>
    <col min="2" max="2" width="6.42578125" style="729" bestFit="1" customWidth="1"/>
    <col min="3" max="3" width="13.7109375" style="728" customWidth="1"/>
    <col min="4" max="4" width="3" style="728" customWidth="1"/>
    <col min="5" max="5" width="13.7109375" style="727" customWidth="1"/>
    <col min="6" max="6" width="2.85546875" style="726" customWidth="1"/>
    <col min="7" max="7" width="13.7109375" style="727" customWidth="1"/>
    <col min="8" max="8" width="3.140625" style="726" bestFit="1" customWidth="1"/>
    <col min="9" max="9" width="13.7109375" style="727" customWidth="1"/>
    <col min="10" max="10" width="3.140625" style="726" bestFit="1" customWidth="1"/>
    <col min="11" max="16384" width="9.140625" style="725"/>
  </cols>
  <sheetData>
    <row r="1" spans="1:10" s="757" customFormat="1" ht="15.75">
      <c r="A1" s="761" t="s">
        <v>53</v>
      </c>
      <c r="B1" s="770">
        <v>2016</v>
      </c>
      <c r="C1" s="769"/>
      <c r="E1" s="769"/>
      <c r="G1" s="768"/>
      <c r="H1" s="762"/>
      <c r="I1" s="768"/>
      <c r="J1" s="762"/>
    </row>
    <row r="2" spans="1:10" s="757" customFormat="1" ht="15.75">
      <c r="A2" s="761" t="s">
        <v>52</v>
      </c>
      <c r="B2" s="767" t="s">
        <v>51</v>
      </c>
      <c r="C2" s="767" t="s">
        <v>50</v>
      </c>
      <c r="D2" s="762"/>
      <c r="E2" s="766"/>
      <c r="F2" s="764"/>
      <c r="G2" s="766"/>
      <c r="H2" s="762"/>
      <c r="I2" s="766"/>
      <c r="J2" s="762"/>
    </row>
    <row r="3" spans="1:10" s="757" customFormat="1" ht="15.75">
      <c r="A3" s="761" t="s">
        <v>49</v>
      </c>
      <c r="B3" s="765" t="s">
        <v>781</v>
      </c>
      <c r="C3" s="765" t="s">
        <v>780</v>
      </c>
      <c r="D3" s="762"/>
      <c r="E3" s="763"/>
      <c r="F3" s="764"/>
      <c r="G3" s="763"/>
      <c r="H3" s="762"/>
      <c r="I3" s="763"/>
      <c r="J3" s="762"/>
    </row>
    <row r="4" spans="1:10" s="757" customFormat="1" ht="15.75">
      <c r="A4" s="761" t="s">
        <v>46</v>
      </c>
      <c r="B4" s="765" t="s">
        <v>463</v>
      </c>
      <c r="C4" s="765" t="s">
        <v>462</v>
      </c>
      <c r="D4" s="762"/>
      <c r="E4" s="763"/>
      <c r="F4" s="764"/>
      <c r="G4" s="763"/>
      <c r="H4" s="762"/>
      <c r="I4" s="763"/>
      <c r="J4" s="762"/>
    </row>
    <row r="5" spans="1:10" s="757" customFormat="1" ht="15.75">
      <c r="A5" s="761" t="s">
        <v>43</v>
      </c>
      <c r="B5" s="760" t="s">
        <v>1033</v>
      </c>
      <c r="C5" s="760" t="s">
        <v>1032</v>
      </c>
      <c r="D5" s="759"/>
      <c r="E5" s="758"/>
      <c r="G5" s="758"/>
      <c r="I5" s="758"/>
    </row>
    <row r="6" spans="1:10" s="736" customFormat="1">
      <c r="A6" s="756"/>
      <c r="B6" s="755"/>
      <c r="C6" s="754"/>
      <c r="D6" s="753"/>
      <c r="E6" s="754"/>
      <c r="F6" s="753"/>
      <c r="G6" s="754"/>
      <c r="H6" s="753"/>
      <c r="I6" s="754" t="s">
        <v>41</v>
      </c>
      <c r="J6" s="753"/>
    </row>
    <row r="7" spans="1:10">
      <c r="C7" s="752" t="s">
        <v>40</v>
      </c>
      <c r="D7" s="751" t="s">
        <v>37</v>
      </c>
      <c r="E7" s="752" t="s">
        <v>40</v>
      </c>
      <c r="F7" s="751" t="s">
        <v>37</v>
      </c>
      <c r="G7" s="752" t="s">
        <v>39</v>
      </c>
      <c r="H7" s="751" t="s">
        <v>37</v>
      </c>
      <c r="I7" s="752" t="s">
        <v>38</v>
      </c>
      <c r="J7" s="751" t="s">
        <v>37</v>
      </c>
    </row>
    <row r="8" spans="1:10" s="736" customFormat="1" ht="14.25">
      <c r="A8" s="750"/>
      <c r="B8" s="745"/>
      <c r="C8" s="749" t="str">
        <f>"FY " &amp; FiscalYear - 3</f>
        <v>FY 2013</v>
      </c>
      <c r="D8" s="747" t="s">
        <v>36</v>
      </c>
      <c r="E8" s="749" t="str">
        <f>"FY " &amp; FiscalYear - 2</f>
        <v>FY 2014</v>
      </c>
      <c r="F8" s="747" t="s">
        <v>36</v>
      </c>
      <c r="G8" s="748" t="str">
        <f>"FY " &amp; FiscalYear - 1</f>
        <v>FY 2015</v>
      </c>
      <c r="H8" s="747" t="s">
        <v>36</v>
      </c>
      <c r="I8" s="748" t="str">
        <f>"FY " &amp; FiscalYear</f>
        <v>FY 2016</v>
      </c>
      <c r="J8" s="747" t="s">
        <v>36</v>
      </c>
    </row>
    <row r="9" spans="1:10" s="484" customFormat="1">
      <c r="A9" s="475" t="s">
        <v>35</v>
      </c>
      <c r="B9" s="494"/>
      <c r="C9" s="791"/>
      <c r="D9" s="791"/>
      <c r="E9" s="791"/>
      <c r="F9" s="791"/>
      <c r="G9" s="791"/>
      <c r="H9" s="791"/>
      <c r="I9" s="791"/>
    </row>
    <row r="10" spans="1:10" s="484" customFormat="1">
      <c r="A10" s="475" t="s">
        <v>1031</v>
      </c>
      <c r="B10" s="494"/>
      <c r="C10" s="791"/>
      <c r="D10" s="791"/>
      <c r="E10" s="791"/>
      <c r="F10" s="791"/>
      <c r="G10" s="791"/>
      <c r="H10" s="791"/>
      <c r="I10" s="791"/>
    </row>
    <row r="11" spans="1:10" s="129" customFormat="1">
      <c r="A11" s="472" t="s">
        <v>1030</v>
      </c>
      <c r="B11" s="467"/>
      <c r="C11" s="773"/>
      <c r="D11" s="773"/>
      <c r="E11" s="773"/>
      <c r="F11" s="773"/>
      <c r="G11" s="773"/>
      <c r="H11" s="773"/>
      <c r="I11" s="773"/>
    </row>
    <row r="12" spans="1:10" s="129" customFormat="1">
      <c r="A12" s="468" t="s">
        <v>837</v>
      </c>
      <c r="B12" s="467"/>
      <c r="C12" s="784">
        <v>2774</v>
      </c>
      <c r="D12" s="784"/>
      <c r="E12" s="785">
        <v>3152</v>
      </c>
      <c r="F12" s="772"/>
      <c r="G12" s="785">
        <v>3160</v>
      </c>
      <c r="H12" s="772"/>
      <c r="I12" s="785">
        <v>3170</v>
      </c>
    </row>
    <row r="13" spans="1:10" s="129" customFormat="1">
      <c r="A13" s="468" t="s">
        <v>1029</v>
      </c>
      <c r="B13" s="467"/>
      <c r="C13" s="784">
        <v>280</v>
      </c>
      <c r="D13" s="784"/>
      <c r="E13" s="785">
        <v>339</v>
      </c>
      <c r="F13" s="772"/>
      <c r="G13" s="785">
        <v>340</v>
      </c>
      <c r="H13" s="772"/>
      <c r="I13" s="785">
        <v>345</v>
      </c>
    </row>
    <row r="14" spans="1:10" s="129" customFormat="1">
      <c r="A14" s="835" t="s">
        <v>1028</v>
      </c>
      <c r="B14" s="467"/>
      <c r="C14" s="784">
        <v>266</v>
      </c>
      <c r="D14" s="784"/>
      <c r="E14" s="785">
        <v>325</v>
      </c>
      <c r="F14" s="772"/>
      <c r="G14" s="785">
        <v>329</v>
      </c>
      <c r="H14" s="772"/>
      <c r="I14" s="785">
        <v>335</v>
      </c>
    </row>
    <row r="15" spans="1:10" s="129" customFormat="1">
      <c r="A15" s="778" t="s">
        <v>1027</v>
      </c>
      <c r="B15" s="467"/>
      <c r="C15" s="784">
        <v>14</v>
      </c>
      <c r="D15" s="784"/>
      <c r="E15" s="785">
        <v>14</v>
      </c>
      <c r="F15" s="772"/>
      <c r="G15" s="785">
        <v>11</v>
      </c>
      <c r="H15" s="772"/>
      <c r="I15" s="785">
        <v>10</v>
      </c>
    </row>
    <row r="16" spans="1:10" s="129" customFormat="1">
      <c r="A16" s="468" t="s">
        <v>1026</v>
      </c>
      <c r="B16" s="467"/>
      <c r="C16" s="806">
        <v>24556</v>
      </c>
      <c r="D16" s="806"/>
      <c r="E16" s="806">
        <v>23500</v>
      </c>
      <c r="F16" s="806"/>
      <c r="G16" s="806">
        <v>24600</v>
      </c>
      <c r="H16" s="806"/>
      <c r="I16" s="806">
        <v>24750</v>
      </c>
    </row>
    <row r="17" spans="1:9" s="129" customFormat="1">
      <c r="A17" s="468" t="s">
        <v>1025</v>
      </c>
      <c r="B17" s="467"/>
      <c r="C17" s="806">
        <v>5880</v>
      </c>
      <c r="D17" s="806"/>
      <c r="E17" s="806">
        <v>5580</v>
      </c>
      <c r="F17" s="806"/>
      <c r="G17" s="806">
        <v>5750</v>
      </c>
      <c r="H17" s="806"/>
      <c r="I17" s="806">
        <v>5850</v>
      </c>
    </row>
    <row r="18" spans="1:9" s="129" customFormat="1">
      <c r="A18" s="468" t="s">
        <v>1024</v>
      </c>
      <c r="B18" s="467"/>
      <c r="C18" s="806">
        <v>5075</v>
      </c>
      <c r="D18" s="806"/>
      <c r="E18" s="806">
        <v>6665</v>
      </c>
      <c r="F18" s="806"/>
      <c r="G18" s="806">
        <v>6700</v>
      </c>
      <c r="H18" s="806"/>
      <c r="I18" s="806">
        <v>6750</v>
      </c>
    </row>
    <row r="19" spans="1:9" s="129" customFormat="1">
      <c r="A19" s="468" t="s">
        <v>1023</v>
      </c>
      <c r="B19" s="467"/>
      <c r="C19" s="784">
        <v>13</v>
      </c>
      <c r="D19" s="784"/>
      <c r="E19" s="785">
        <v>18</v>
      </c>
      <c r="F19" s="772"/>
      <c r="G19" s="785">
        <v>18</v>
      </c>
      <c r="H19" s="772"/>
      <c r="I19" s="785">
        <v>19</v>
      </c>
    </row>
    <row r="20" spans="1:9" s="129" customFormat="1">
      <c r="A20" s="778" t="s">
        <v>42</v>
      </c>
      <c r="B20" s="467"/>
      <c r="C20" s="773"/>
      <c r="D20" s="773"/>
      <c r="E20" s="772"/>
      <c r="F20" s="772"/>
      <c r="G20" s="772"/>
      <c r="H20" s="772"/>
      <c r="I20" s="772"/>
    </row>
    <row r="21" spans="1:9" s="129" customFormat="1">
      <c r="A21" s="472" t="s">
        <v>1022</v>
      </c>
      <c r="B21" s="467"/>
      <c r="C21" s="773"/>
      <c r="D21" s="773"/>
      <c r="E21" s="772"/>
      <c r="F21" s="772"/>
      <c r="G21" s="772"/>
      <c r="H21" s="772"/>
      <c r="I21" s="772"/>
    </row>
    <row r="22" spans="1:9" s="129" customFormat="1">
      <c r="A22" s="468" t="s">
        <v>1021</v>
      </c>
      <c r="B22" s="467"/>
      <c r="C22" s="784">
        <v>3800</v>
      </c>
      <c r="D22" s="773"/>
      <c r="E22" s="785">
        <v>4102</v>
      </c>
      <c r="F22" s="772"/>
      <c r="G22" s="785">
        <v>4135</v>
      </c>
      <c r="H22" s="772"/>
      <c r="I22" s="785">
        <v>4160</v>
      </c>
    </row>
    <row r="23" spans="1:9" s="129" customFormat="1">
      <c r="A23" s="468" t="s">
        <v>1020</v>
      </c>
      <c r="B23" s="467"/>
      <c r="C23" s="784">
        <v>1750</v>
      </c>
      <c r="D23" s="784"/>
      <c r="E23" s="785">
        <v>1846</v>
      </c>
      <c r="F23" s="772"/>
      <c r="G23" s="785">
        <v>1860</v>
      </c>
      <c r="H23" s="772"/>
      <c r="I23" s="785">
        <v>1875</v>
      </c>
    </row>
    <row r="24" spans="1:9" s="129" customFormat="1">
      <c r="A24" s="468" t="s">
        <v>1019</v>
      </c>
      <c r="B24" s="467"/>
      <c r="C24" s="784">
        <v>1520</v>
      </c>
      <c r="D24" s="784"/>
      <c r="E24" s="785">
        <v>1650</v>
      </c>
      <c r="F24" s="772"/>
      <c r="G24" s="785">
        <v>1660</v>
      </c>
      <c r="H24" s="772"/>
      <c r="I24" s="785">
        <v>1675</v>
      </c>
    </row>
    <row r="25" spans="1:9" s="129" customFormat="1">
      <c r="A25" s="468" t="s">
        <v>1018</v>
      </c>
      <c r="B25" s="467"/>
      <c r="C25" s="784">
        <v>1400</v>
      </c>
      <c r="D25" s="773"/>
      <c r="E25" s="785">
        <v>1789</v>
      </c>
      <c r="F25" s="772"/>
      <c r="G25" s="785">
        <v>1800</v>
      </c>
      <c r="H25" s="772"/>
      <c r="I25" s="785">
        <v>1820</v>
      </c>
    </row>
    <row r="26" spans="1:9" s="129" customFormat="1">
      <c r="A26" s="778" t="s">
        <v>42</v>
      </c>
      <c r="B26" s="467"/>
      <c r="C26" s="786"/>
      <c r="D26" s="773"/>
      <c r="E26" s="787"/>
      <c r="F26" s="772"/>
      <c r="G26" s="787"/>
      <c r="H26" s="772"/>
      <c r="I26" s="772"/>
    </row>
    <row r="27" spans="1:9" s="129" customFormat="1">
      <c r="A27" s="472" t="s">
        <v>1017</v>
      </c>
      <c r="B27" s="467"/>
      <c r="C27" s="773"/>
      <c r="D27" s="773"/>
      <c r="E27" s="772"/>
      <c r="F27" s="772"/>
      <c r="G27" s="772"/>
      <c r="H27" s="772"/>
      <c r="I27" s="772"/>
    </row>
    <row r="28" spans="1:9" s="129" customFormat="1">
      <c r="A28" s="468" t="s">
        <v>1016</v>
      </c>
      <c r="B28" s="467"/>
      <c r="C28" s="784">
        <v>42369</v>
      </c>
      <c r="D28" s="784"/>
      <c r="E28" s="785">
        <v>41237</v>
      </c>
      <c r="F28" s="772"/>
      <c r="G28" s="785">
        <v>42700</v>
      </c>
      <c r="H28" s="772"/>
      <c r="I28" s="785">
        <v>42950</v>
      </c>
    </row>
    <row r="29" spans="1:9" s="129" customFormat="1">
      <c r="A29" s="778" t="s">
        <v>1015</v>
      </c>
      <c r="B29" s="467"/>
      <c r="C29" s="784">
        <v>5829</v>
      </c>
      <c r="D29" s="784"/>
      <c r="E29" s="785">
        <v>7884</v>
      </c>
      <c r="F29" s="772"/>
      <c r="G29" s="785">
        <v>7975</v>
      </c>
      <c r="H29" s="772"/>
      <c r="I29" s="785">
        <v>7990</v>
      </c>
    </row>
    <row r="30" spans="1:9" s="129" customFormat="1">
      <c r="A30" s="778" t="s">
        <v>1014</v>
      </c>
      <c r="B30" s="467"/>
      <c r="C30" s="784">
        <v>25415</v>
      </c>
      <c r="D30" s="784"/>
      <c r="E30" s="785">
        <v>24276</v>
      </c>
      <c r="F30" s="772"/>
      <c r="G30" s="785">
        <v>25625</v>
      </c>
      <c r="H30" s="772"/>
      <c r="I30" s="785">
        <v>25785</v>
      </c>
    </row>
    <row r="31" spans="1:9" s="129" customFormat="1">
      <c r="A31" s="778" t="s">
        <v>1013</v>
      </c>
      <c r="B31" s="467"/>
      <c r="C31" s="784">
        <v>9411</v>
      </c>
      <c r="D31" s="784"/>
      <c r="E31" s="785">
        <v>7091</v>
      </c>
      <c r="F31" s="772"/>
      <c r="G31" s="785">
        <v>7100</v>
      </c>
      <c r="H31" s="772"/>
      <c r="I31" s="785">
        <v>7150</v>
      </c>
    </row>
    <row r="32" spans="1:9" s="129" customFormat="1">
      <c r="A32" s="778" t="s">
        <v>1012</v>
      </c>
      <c r="B32" s="467"/>
      <c r="C32" s="784">
        <v>1714</v>
      </c>
      <c r="D32" s="784"/>
      <c r="E32" s="785">
        <v>1986</v>
      </c>
      <c r="F32" s="772"/>
      <c r="G32" s="785">
        <v>2000</v>
      </c>
      <c r="H32" s="772"/>
      <c r="I32" s="785">
        <v>2025</v>
      </c>
    </row>
    <row r="33" spans="1:10" s="129" customFormat="1">
      <c r="A33" s="468" t="s">
        <v>1011</v>
      </c>
      <c r="B33" s="467"/>
      <c r="C33" s="784">
        <v>4327</v>
      </c>
      <c r="D33" s="784"/>
      <c r="E33" s="785">
        <v>3331</v>
      </c>
      <c r="F33" s="772"/>
      <c r="G33" s="785">
        <v>3350</v>
      </c>
      <c r="H33" s="772"/>
      <c r="I33" s="785">
        <v>3400</v>
      </c>
    </row>
    <row r="34" spans="1:10" s="129" customFormat="1">
      <c r="A34" s="468" t="s">
        <v>1010</v>
      </c>
      <c r="B34" s="467"/>
      <c r="C34" s="784">
        <v>1010</v>
      </c>
      <c r="D34" s="784"/>
      <c r="E34" s="785">
        <v>529</v>
      </c>
      <c r="F34" s="772"/>
      <c r="G34" s="785">
        <v>550</v>
      </c>
      <c r="H34" s="772"/>
      <c r="I34" s="785">
        <v>600</v>
      </c>
    </row>
    <row r="35" spans="1:10" s="129" customFormat="1">
      <c r="A35" s="834" t="s">
        <v>1009</v>
      </c>
      <c r="B35" s="467"/>
      <c r="C35" s="784">
        <v>2550</v>
      </c>
      <c r="D35" s="784"/>
      <c r="E35" s="785">
        <v>2604</v>
      </c>
      <c r="F35" s="772"/>
      <c r="G35" s="785">
        <v>2625</v>
      </c>
      <c r="H35" s="772"/>
      <c r="I35" s="785">
        <v>2635</v>
      </c>
    </row>
    <row r="36" spans="1:10" s="129" customFormat="1">
      <c r="A36" s="468" t="s">
        <v>1008</v>
      </c>
      <c r="B36" s="467"/>
      <c r="C36" s="784">
        <v>950</v>
      </c>
      <c r="D36" s="784"/>
      <c r="E36" s="785">
        <v>1290</v>
      </c>
      <c r="F36" s="772"/>
      <c r="G36" s="785">
        <v>1300</v>
      </c>
      <c r="H36" s="772"/>
      <c r="I36" s="785">
        <v>1315</v>
      </c>
    </row>
    <row r="37" spans="1:10" s="129" customFormat="1">
      <c r="A37" s="778" t="s">
        <v>42</v>
      </c>
      <c r="B37" s="467"/>
      <c r="C37" s="786"/>
      <c r="D37" s="773"/>
      <c r="E37" s="772"/>
      <c r="F37" s="772"/>
      <c r="G37" s="772"/>
      <c r="H37" s="772"/>
      <c r="I37" s="772"/>
    </row>
    <row r="38" spans="1:10" s="129" customFormat="1">
      <c r="A38" s="472" t="s">
        <v>1007</v>
      </c>
      <c r="B38" s="467"/>
      <c r="C38" s="773"/>
      <c r="D38" s="773"/>
      <c r="E38" s="772"/>
      <c r="F38" s="772"/>
      <c r="G38" s="772"/>
      <c r="H38" s="772"/>
      <c r="I38" s="772"/>
    </row>
    <row r="39" spans="1:10" s="129" customFormat="1">
      <c r="A39" s="468" t="s">
        <v>1006</v>
      </c>
      <c r="B39" s="467"/>
      <c r="C39" s="784">
        <v>2246</v>
      </c>
      <c r="D39" s="784"/>
      <c r="E39" s="785">
        <v>2278</v>
      </c>
      <c r="F39" s="772"/>
      <c r="G39" s="785">
        <v>2290</v>
      </c>
      <c r="H39" s="772"/>
      <c r="I39" s="785">
        <v>2300</v>
      </c>
    </row>
    <row r="40" spans="1:10" s="129" customFormat="1">
      <c r="A40" s="468" t="s">
        <v>1005</v>
      </c>
      <c r="B40" s="467"/>
      <c r="C40" s="784">
        <v>207</v>
      </c>
      <c r="D40" s="784"/>
      <c r="E40" s="785">
        <v>192</v>
      </c>
      <c r="F40" s="772"/>
      <c r="G40" s="785">
        <v>200</v>
      </c>
      <c r="H40" s="772"/>
      <c r="I40" s="785">
        <v>205</v>
      </c>
    </row>
    <row r="41" spans="1:10" s="129" customFormat="1">
      <c r="A41" s="468" t="s">
        <v>1004</v>
      </c>
      <c r="B41" s="467"/>
      <c r="C41" s="784">
        <v>2039</v>
      </c>
      <c r="D41" s="784"/>
      <c r="E41" s="785">
        <v>2086</v>
      </c>
      <c r="F41" s="772"/>
      <c r="G41" s="785">
        <v>2090</v>
      </c>
      <c r="H41" s="772"/>
      <c r="I41" s="785">
        <v>2095</v>
      </c>
    </row>
    <row r="42" spans="1:10" s="129" customFormat="1">
      <c r="A42" s="468" t="s">
        <v>1003</v>
      </c>
      <c r="B42" s="467"/>
      <c r="C42" s="784">
        <v>416</v>
      </c>
      <c r="D42" s="784"/>
      <c r="E42" s="785">
        <v>366</v>
      </c>
      <c r="F42" s="772"/>
      <c r="G42" s="785">
        <v>380</v>
      </c>
      <c r="H42" s="772"/>
      <c r="I42" s="785">
        <v>400</v>
      </c>
    </row>
    <row r="43" spans="1:10" s="129" customFormat="1">
      <c r="A43" s="468"/>
      <c r="B43" s="467"/>
      <c r="C43" s="773"/>
      <c r="D43" s="773"/>
      <c r="E43" s="772"/>
      <c r="F43" s="772"/>
      <c r="G43" s="772"/>
      <c r="H43" s="772"/>
      <c r="I43" s="833"/>
    </row>
    <row r="44" spans="1:10" s="735" customFormat="1">
      <c r="A44" s="464"/>
      <c r="B44" s="463"/>
      <c r="C44" s="462"/>
      <c r="D44" s="460"/>
      <c r="E44" s="461"/>
      <c r="F44" s="460"/>
      <c r="G44" s="461"/>
      <c r="H44" s="460"/>
      <c r="I44" s="461"/>
      <c r="J44" s="460"/>
    </row>
    <row r="45" spans="1:10">
      <c r="A45" s="733"/>
      <c r="B45" s="732"/>
      <c r="C45" s="734"/>
      <c r="D45" s="732"/>
      <c r="E45" s="734"/>
      <c r="F45" s="732"/>
      <c r="G45" s="734"/>
      <c r="H45" s="732"/>
      <c r="I45" s="734"/>
      <c r="J45" s="732"/>
    </row>
    <row r="46" spans="1:10">
      <c r="A46" s="733"/>
      <c r="B46" s="732"/>
      <c r="C46" s="732"/>
      <c r="D46" s="732"/>
      <c r="E46" s="732"/>
      <c r="F46" s="732"/>
      <c r="G46" s="732"/>
      <c r="H46" s="732"/>
      <c r="I46" s="732"/>
      <c r="J46" s="732"/>
    </row>
    <row r="47" spans="1:10">
      <c r="A47" s="733"/>
      <c r="B47" s="732"/>
      <c r="C47" s="732"/>
      <c r="D47" s="732"/>
      <c r="E47" s="732"/>
      <c r="F47" s="732"/>
      <c r="G47" s="732"/>
      <c r="H47" s="732"/>
      <c r="I47" s="732"/>
      <c r="J47" s="732"/>
    </row>
    <row r="48" spans="1:10">
      <c r="A48" s="733"/>
      <c r="B48" s="732"/>
      <c r="C48" s="732"/>
      <c r="D48" s="732"/>
      <c r="E48" s="732"/>
      <c r="F48" s="732"/>
      <c r="G48" s="732"/>
      <c r="H48" s="732"/>
      <c r="I48" s="732"/>
      <c r="J48" s="732"/>
    </row>
    <row r="49" spans="2:6">
      <c r="B49" s="730"/>
      <c r="C49" s="730"/>
      <c r="D49" s="730"/>
      <c r="E49" s="731"/>
      <c r="F49" s="731"/>
    </row>
    <row r="50" spans="2:6">
      <c r="B50" s="730"/>
      <c r="C50" s="730"/>
      <c r="D50" s="730"/>
      <c r="E50" s="731"/>
      <c r="F50" s="731"/>
    </row>
    <row r="51" spans="2:6">
      <c r="B51" s="730"/>
      <c r="C51" s="730"/>
      <c r="D51" s="730"/>
      <c r="E51" s="731"/>
      <c r="F51" s="731"/>
    </row>
    <row r="52" spans="2:6">
      <c r="B52" s="730"/>
      <c r="C52" s="730"/>
      <c r="D52" s="730"/>
      <c r="E52" s="731"/>
      <c r="F52" s="731"/>
    </row>
    <row r="53" spans="2:6">
      <c r="B53" s="730"/>
      <c r="C53" s="730"/>
      <c r="D53" s="730"/>
      <c r="E53" s="731"/>
      <c r="F53" s="731"/>
    </row>
    <row r="54" spans="2:6">
      <c r="B54" s="730"/>
      <c r="C54" s="730"/>
      <c r="D54" s="730"/>
      <c r="E54" s="731"/>
      <c r="F54" s="731"/>
    </row>
    <row r="55" spans="2:6">
      <c r="B55" s="730"/>
      <c r="C55" s="730"/>
      <c r="D55" s="730"/>
      <c r="E55" s="731"/>
      <c r="F55" s="731"/>
    </row>
    <row r="56" spans="2:6">
      <c r="B56" s="730"/>
      <c r="C56" s="730"/>
      <c r="D56" s="730"/>
      <c r="E56" s="731"/>
      <c r="F56" s="731"/>
    </row>
    <row r="57" spans="2:6">
      <c r="B57" s="730"/>
      <c r="C57" s="730"/>
      <c r="D57" s="730"/>
      <c r="E57" s="731"/>
      <c r="F57" s="731"/>
    </row>
    <row r="58" spans="2:6">
      <c r="B58" s="730"/>
      <c r="C58" s="730"/>
      <c r="D58" s="730"/>
      <c r="E58" s="731"/>
      <c r="F58" s="731"/>
    </row>
    <row r="59" spans="2:6">
      <c r="B59" s="730"/>
      <c r="C59" s="730"/>
      <c r="D59" s="730"/>
      <c r="E59" s="731"/>
      <c r="F59" s="731"/>
    </row>
    <row r="60" spans="2:6">
      <c r="B60" s="730"/>
      <c r="C60" s="730"/>
      <c r="D60" s="730"/>
      <c r="E60" s="731"/>
      <c r="F60" s="731"/>
    </row>
    <row r="61" spans="2:6">
      <c r="B61" s="730"/>
      <c r="C61" s="730"/>
      <c r="D61" s="730"/>
      <c r="E61" s="731"/>
      <c r="F61" s="731"/>
    </row>
    <row r="62" spans="2:6">
      <c r="B62" s="730"/>
      <c r="C62" s="730"/>
      <c r="D62" s="730"/>
      <c r="E62" s="731"/>
      <c r="F62" s="731"/>
    </row>
    <row r="63" spans="2:6">
      <c r="B63" s="730"/>
      <c r="C63" s="730"/>
      <c r="D63" s="730"/>
      <c r="E63" s="731"/>
      <c r="F63" s="731"/>
    </row>
    <row r="64" spans="2:6">
      <c r="B64" s="730"/>
      <c r="C64" s="730"/>
      <c r="D64" s="730"/>
      <c r="E64" s="731"/>
      <c r="F64" s="731"/>
    </row>
    <row r="65" spans="2:6">
      <c r="B65" s="730"/>
      <c r="C65" s="730"/>
      <c r="D65" s="730"/>
      <c r="E65" s="731"/>
      <c r="F65" s="731"/>
    </row>
    <row r="66" spans="2:6">
      <c r="B66" s="730"/>
      <c r="C66" s="730"/>
      <c r="D66" s="730"/>
      <c r="E66" s="731"/>
      <c r="F66" s="731"/>
    </row>
    <row r="67" spans="2:6">
      <c r="B67" s="730"/>
      <c r="C67" s="730"/>
      <c r="D67" s="730"/>
      <c r="E67" s="731"/>
      <c r="F67" s="731"/>
    </row>
    <row r="68" spans="2:6">
      <c r="B68" s="730"/>
      <c r="C68" s="730"/>
      <c r="D68" s="730"/>
      <c r="E68" s="731"/>
      <c r="F68" s="731"/>
    </row>
    <row r="69" spans="2:6">
      <c r="B69" s="730"/>
      <c r="C69" s="730"/>
      <c r="D69" s="730"/>
      <c r="E69" s="731"/>
      <c r="F69" s="731"/>
    </row>
    <row r="70" spans="2:6">
      <c r="B70" s="730"/>
      <c r="C70" s="730"/>
      <c r="D70" s="730"/>
      <c r="E70" s="731"/>
      <c r="F70" s="731"/>
    </row>
    <row r="71" spans="2:6">
      <c r="B71" s="730"/>
      <c r="C71" s="730"/>
      <c r="D71" s="730"/>
      <c r="E71" s="731"/>
      <c r="F71" s="731"/>
    </row>
    <row r="72" spans="2:6">
      <c r="B72" s="730"/>
      <c r="C72" s="730"/>
      <c r="D72" s="730"/>
      <c r="E72" s="731"/>
      <c r="F72" s="731"/>
    </row>
    <row r="73" spans="2:6">
      <c r="B73" s="730"/>
      <c r="C73" s="730"/>
      <c r="D73" s="730"/>
      <c r="E73" s="731"/>
      <c r="F73" s="731"/>
    </row>
    <row r="74" spans="2:6">
      <c r="B74" s="730"/>
      <c r="C74" s="730"/>
      <c r="D74" s="730"/>
      <c r="E74" s="731"/>
      <c r="F74" s="731"/>
    </row>
    <row r="75" spans="2:6">
      <c r="B75" s="730"/>
      <c r="C75" s="730"/>
      <c r="D75" s="730"/>
      <c r="E75" s="731"/>
      <c r="F75" s="731"/>
    </row>
    <row r="76" spans="2:6">
      <c r="B76" s="730"/>
      <c r="C76" s="730"/>
      <c r="D76" s="730"/>
      <c r="E76" s="731"/>
      <c r="F76" s="731"/>
    </row>
    <row r="77" spans="2:6">
      <c r="B77" s="730"/>
      <c r="C77" s="730"/>
      <c r="D77" s="730"/>
      <c r="E77" s="731"/>
      <c r="F77" s="731"/>
    </row>
    <row r="78" spans="2:6">
      <c r="B78" s="730"/>
    </row>
    <row r="79" spans="2:6">
      <c r="B79" s="730"/>
    </row>
    <row r="80" spans="2:6">
      <c r="B80" s="730"/>
    </row>
    <row r="81" spans="2:2">
      <c r="B81" s="730"/>
    </row>
    <row r="82" spans="2:2">
      <c r="B82" s="730"/>
    </row>
    <row r="83" spans="2:2">
      <c r="B83" s="730"/>
    </row>
    <row r="84" spans="2:2">
      <c r="B84" s="730"/>
    </row>
    <row r="85" spans="2:2">
      <c r="B85" s="730"/>
    </row>
    <row r="86" spans="2:2">
      <c r="B86" s="730"/>
    </row>
    <row r="87" spans="2:2">
      <c r="B87" s="730"/>
    </row>
    <row r="88" spans="2:2">
      <c r="B88" s="730"/>
    </row>
    <row r="89" spans="2:2">
      <c r="B89" s="730"/>
    </row>
    <row r="90" spans="2:2">
      <c r="B90" s="730"/>
    </row>
    <row r="91" spans="2:2">
      <c r="B91" s="730"/>
    </row>
    <row r="92" spans="2:2">
      <c r="B92" s="730"/>
    </row>
    <row r="93" spans="2:2">
      <c r="B93" s="730"/>
    </row>
    <row r="94" spans="2:2">
      <c r="B94" s="730"/>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pageOrder="overThenDown" orientation="portrait" cellComments="atEn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J14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95" sqref="A95"/>
    </sheetView>
  </sheetViews>
  <sheetFormatPr defaultRowHeight="12.75"/>
  <cols>
    <col min="1" max="1" width="45.7109375" style="730" customWidth="1"/>
    <col min="2" max="2" width="7.28515625" style="729" customWidth="1"/>
    <col min="3" max="3" width="18.140625" style="728" customWidth="1"/>
    <col min="4" max="4" width="3" style="728" customWidth="1"/>
    <col min="5" max="5" width="16" style="727" bestFit="1" customWidth="1"/>
    <col min="6" max="6" width="2.85546875" style="726" customWidth="1"/>
    <col min="7" max="7" width="16.7109375" style="727" customWidth="1"/>
    <col min="8" max="8" width="3.140625" style="726" bestFit="1" customWidth="1"/>
    <col min="9" max="9" width="14.42578125" style="727" bestFit="1" customWidth="1"/>
    <col min="10" max="10" width="3.140625" style="726" bestFit="1" customWidth="1"/>
    <col min="11" max="16384" width="9.140625" style="725"/>
  </cols>
  <sheetData>
    <row r="1" spans="1:10" s="757" customFormat="1" ht="15.75">
      <c r="A1" s="761" t="s">
        <v>53</v>
      </c>
      <c r="B1" s="770">
        <v>2016</v>
      </c>
      <c r="C1" s="769"/>
      <c r="E1" s="769"/>
      <c r="G1" s="768"/>
      <c r="H1" s="762"/>
      <c r="I1" s="768"/>
      <c r="J1" s="762"/>
    </row>
    <row r="2" spans="1:10" s="757" customFormat="1" ht="15.75">
      <c r="A2" s="761" t="s">
        <v>52</v>
      </c>
      <c r="B2" s="767" t="s">
        <v>51</v>
      </c>
      <c r="C2" s="767" t="s">
        <v>50</v>
      </c>
      <c r="D2" s="762"/>
      <c r="E2" s="766"/>
      <c r="F2" s="764"/>
      <c r="G2" s="766"/>
      <c r="H2" s="762"/>
      <c r="I2" s="766"/>
      <c r="J2" s="762"/>
    </row>
    <row r="3" spans="1:10" s="757" customFormat="1" ht="15.75">
      <c r="A3" s="761" t="s">
        <v>49</v>
      </c>
      <c r="B3" s="765" t="s">
        <v>781</v>
      </c>
      <c r="C3" s="765" t="s">
        <v>780</v>
      </c>
      <c r="D3" s="762"/>
      <c r="E3" s="763"/>
      <c r="F3" s="764"/>
      <c r="G3" s="763"/>
      <c r="H3" s="762"/>
      <c r="I3" s="763"/>
      <c r="J3" s="762"/>
    </row>
    <row r="4" spans="1:10" s="757" customFormat="1" ht="15.75">
      <c r="A4" s="761" t="s">
        <v>46</v>
      </c>
      <c r="B4" s="765" t="s">
        <v>1079</v>
      </c>
      <c r="C4" s="765" t="s">
        <v>1078</v>
      </c>
      <c r="D4" s="762"/>
      <c r="E4" s="763"/>
      <c r="F4" s="764"/>
      <c r="G4" s="763"/>
      <c r="H4" s="762"/>
      <c r="I4" s="763"/>
      <c r="J4" s="762"/>
    </row>
    <row r="5" spans="1:10" s="757" customFormat="1" ht="15.75">
      <c r="A5" s="761" t="s">
        <v>43</v>
      </c>
      <c r="B5" s="760" t="s">
        <v>1077</v>
      </c>
      <c r="C5" s="760" t="s">
        <v>1076</v>
      </c>
      <c r="D5" s="759"/>
      <c r="E5" s="758"/>
      <c r="G5" s="862"/>
      <c r="I5" s="862"/>
    </row>
    <row r="6" spans="1:10" s="736" customFormat="1">
      <c r="A6" s="756"/>
      <c r="B6" s="755"/>
      <c r="C6" s="754"/>
      <c r="D6" s="753"/>
      <c r="E6" s="754"/>
      <c r="F6" s="753"/>
      <c r="G6" s="754"/>
      <c r="H6" s="753"/>
      <c r="I6" s="754" t="s">
        <v>41</v>
      </c>
      <c r="J6" s="753"/>
    </row>
    <row r="7" spans="1:10">
      <c r="C7" s="752" t="s">
        <v>40</v>
      </c>
      <c r="D7" s="751" t="s">
        <v>37</v>
      </c>
      <c r="E7" s="752" t="s">
        <v>40</v>
      </c>
      <c r="F7" s="751" t="s">
        <v>37</v>
      </c>
      <c r="G7" s="752" t="s">
        <v>39</v>
      </c>
      <c r="H7" s="751" t="s">
        <v>37</v>
      </c>
      <c r="I7" s="752" t="s">
        <v>38</v>
      </c>
      <c r="J7" s="751" t="s">
        <v>37</v>
      </c>
    </row>
    <row r="8" spans="1:10" s="736" customFormat="1" ht="14.25">
      <c r="A8" s="750"/>
      <c r="B8" s="745"/>
      <c r="C8" s="749" t="str">
        <f>"FY " &amp; FiscalYear - 3</f>
        <v>FY 2013</v>
      </c>
      <c r="D8" s="747" t="s">
        <v>36</v>
      </c>
      <c r="E8" s="749" t="str">
        <f>"FY " &amp; FiscalYear - 2</f>
        <v>FY 2014</v>
      </c>
      <c r="F8" s="747" t="s">
        <v>36</v>
      </c>
      <c r="G8" s="748" t="str">
        <f>"FY " &amp; FiscalYear - 1</f>
        <v>FY 2015</v>
      </c>
      <c r="H8" s="747" t="s">
        <v>36</v>
      </c>
      <c r="I8" s="748" t="str">
        <f>"FY " &amp; FiscalYear</f>
        <v>FY 2016</v>
      </c>
      <c r="J8" s="747" t="s">
        <v>36</v>
      </c>
    </row>
    <row r="9" spans="1:10" s="484" customFormat="1">
      <c r="A9" s="475" t="s">
        <v>35</v>
      </c>
      <c r="B9" s="494"/>
      <c r="C9" s="791"/>
      <c r="D9" s="791"/>
      <c r="E9" s="791"/>
      <c r="F9" s="791"/>
      <c r="G9" s="791"/>
      <c r="H9" s="791"/>
      <c r="I9" s="791"/>
      <c r="J9" s="791"/>
    </row>
    <row r="10" spans="1:10" s="484" customFormat="1">
      <c r="A10" s="475" t="s">
        <v>1075</v>
      </c>
      <c r="B10" s="494"/>
      <c r="C10" s="791"/>
      <c r="D10" s="791"/>
      <c r="E10" s="791"/>
      <c r="F10" s="791"/>
      <c r="G10" s="791"/>
      <c r="H10" s="791"/>
      <c r="I10" s="791"/>
      <c r="J10" s="791"/>
    </row>
    <row r="11" spans="1:10" s="129" customFormat="1">
      <c r="A11" s="848" t="s">
        <v>1074</v>
      </c>
      <c r="B11" s="467"/>
      <c r="C11" s="773"/>
      <c r="D11" s="773"/>
      <c r="E11" s="773"/>
      <c r="F11" s="773"/>
      <c r="G11" s="773"/>
      <c r="H11" s="773"/>
      <c r="I11" s="773"/>
      <c r="J11" s="773"/>
    </row>
    <row r="12" spans="1:10" s="129" customFormat="1">
      <c r="A12" s="472" t="s">
        <v>1073</v>
      </c>
      <c r="B12" s="467"/>
      <c r="C12" s="773"/>
      <c r="D12" s="773"/>
      <c r="E12" s="773"/>
      <c r="F12" s="773"/>
      <c r="G12" s="773"/>
      <c r="H12" s="773"/>
      <c r="I12" s="773"/>
      <c r="J12" s="773"/>
    </row>
    <row r="13" spans="1:10" s="129" customFormat="1">
      <c r="A13" s="468" t="s">
        <v>1057</v>
      </c>
      <c r="B13" s="467"/>
      <c r="C13" s="784">
        <v>27811</v>
      </c>
      <c r="D13" s="773"/>
      <c r="E13" s="784">
        <v>21571</v>
      </c>
      <c r="F13" s="773"/>
      <c r="G13" s="784">
        <v>17803</v>
      </c>
      <c r="H13" s="773"/>
      <c r="I13" s="784">
        <v>15373</v>
      </c>
      <c r="J13" s="773"/>
    </row>
    <row r="14" spans="1:10" s="129" customFormat="1">
      <c r="A14" s="468" t="s">
        <v>1056</v>
      </c>
      <c r="B14" s="467"/>
      <c r="C14" s="774">
        <v>148.21</v>
      </c>
      <c r="D14" s="773"/>
      <c r="E14" s="774">
        <v>144.02000000000001</v>
      </c>
      <c r="F14" s="773"/>
      <c r="G14" s="774">
        <v>144.19</v>
      </c>
      <c r="H14" s="773"/>
      <c r="I14" s="774">
        <v>144.27000000000001</v>
      </c>
      <c r="J14" s="773"/>
    </row>
    <row r="15" spans="1:10" s="129" customFormat="1">
      <c r="A15" s="468" t="s">
        <v>1052</v>
      </c>
      <c r="B15" s="467"/>
      <c r="C15" s="796">
        <v>365431</v>
      </c>
      <c r="D15" s="773"/>
      <c r="E15" s="796">
        <v>275880</v>
      </c>
      <c r="F15" s="773"/>
      <c r="G15" s="796">
        <v>220543</v>
      </c>
      <c r="H15" s="773"/>
      <c r="I15" s="796">
        <v>221158</v>
      </c>
      <c r="J15" s="773"/>
    </row>
    <row r="16" spans="1:10" s="129" customFormat="1">
      <c r="A16" s="468" t="s">
        <v>1069</v>
      </c>
      <c r="B16" s="467"/>
      <c r="C16" s="796">
        <f>C13*C14*12+C15</f>
        <v>49827850.719999999</v>
      </c>
      <c r="D16" s="796"/>
      <c r="E16" s="796">
        <f>((E13*E14)*12)+E15</f>
        <v>37555745.040000007</v>
      </c>
      <c r="F16" s="796"/>
      <c r="G16" s="796">
        <f>((G13*G14)*12)+G15</f>
        <v>31024717.839999996</v>
      </c>
      <c r="H16" s="773"/>
      <c r="I16" s="796">
        <f>((I13*I14)*12)+I15</f>
        <v>26835510.52</v>
      </c>
      <c r="J16" s="773"/>
    </row>
    <row r="17" spans="1:10" s="129" customFormat="1">
      <c r="A17" s="848"/>
      <c r="B17" s="467"/>
      <c r="C17" s="773"/>
      <c r="D17" s="773"/>
      <c r="E17" s="773"/>
      <c r="F17" s="773"/>
      <c r="G17" s="773"/>
      <c r="H17" s="773"/>
      <c r="I17" s="773"/>
      <c r="J17" s="773"/>
    </row>
    <row r="18" spans="1:10" s="129" customFormat="1">
      <c r="A18" s="472" t="s">
        <v>1072</v>
      </c>
      <c r="B18" s="467"/>
      <c r="C18" s="773"/>
      <c r="D18" s="773"/>
      <c r="E18" s="773"/>
      <c r="F18" s="773"/>
      <c r="G18" s="773"/>
      <c r="H18" s="773"/>
      <c r="I18" s="773"/>
      <c r="J18" s="773"/>
    </row>
    <row r="19" spans="1:10" s="129" customFormat="1">
      <c r="A19" s="468" t="s">
        <v>1057</v>
      </c>
      <c r="B19" s="467"/>
      <c r="C19" s="784">
        <v>13356</v>
      </c>
      <c r="D19" s="773"/>
      <c r="E19" s="784">
        <v>12684</v>
      </c>
      <c r="F19" s="773"/>
      <c r="G19" s="784">
        <v>12141</v>
      </c>
      <c r="H19" s="773"/>
      <c r="I19" s="784">
        <v>11767</v>
      </c>
      <c r="J19" s="773"/>
    </row>
    <row r="20" spans="1:10" s="129" customFormat="1">
      <c r="A20" s="468" t="s">
        <v>1056</v>
      </c>
      <c r="B20" s="467"/>
      <c r="C20" s="774">
        <v>213.86</v>
      </c>
      <c r="D20" s="773"/>
      <c r="E20" s="774">
        <v>213.69</v>
      </c>
      <c r="F20" s="773"/>
      <c r="G20" s="774">
        <v>212.95</v>
      </c>
      <c r="H20" s="773"/>
      <c r="I20" s="774">
        <v>213.09</v>
      </c>
      <c r="J20" s="773"/>
    </row>
    <row r="21" spans="1:10" s="129" customFormat="1">
      <c r="A21" s="468" t="s">
        <v>1052</v>
      </c>
      <c r="B21" s="467"/>
      <c r="C21" s="779">
        <v>160005</v>
      </c>
      <c r="D21" s="773"/>
      <c r="E21" s="779">
        <v>147844</v>
      </c>
      <c r="F21" s="773"/>
      <c r="G21" s="779">
        <v>131016</v>
      </c>
      <c r="H21" s="773"/>
      <c r="I21" s="779">
        <v>123291</v>
      </c>
      <c r="J21" s="773"/>
    </row>
    <row r="22" spans="1:10" s="129" customFormat="1">
      <c r="A22" s="468" t="s">
        <v>251</v>
      </c>
      <c r="B22" s="467"/>
      <c r="C22" s="779">
        <f>C19*C20*12+C21</f>
        <v>34435774.920000002</v>
      </c>
      <c r="D22" s="779"/>
      <c r="E22" s="779">
        <f>((E19*E20)*12)+E21</f>
        <v>32673171.52</v>
      </c>
      <c r="F22" s="779"/>
      <c r="G22" s="779">
        <f>((G19*G20)*12)+G21</f>
        <v>31156127.399999999</v>
      </c>
      <c r="H22" s="779"/>
      <c r="I22" s="779">
        <f>((I19*I20)*12)+I21</f>
        <v>30212451.360000003</v>
      </c>
      <c r="J22" s="773"/>
    </row>
    <row r="23" spans="1:10" s="129" customFormat="1">
      <c r="A23" s="468" t="s">
        <v>1071</v>
      </c>
      <c r="B23" s="467"/>
      <c r="C23" s="796">
        <v>-15305255</v>
      </c>
      <c r="D23" s="773"/>
      <c r="E23" s="796">
        <v>-12578134</v>
      </c>
      <c r="F23" s="773"/>
      <c r="G23" s="796">
        <v>-12501178</v>
      </c>
      <c r="H23" s="773"/>
      <c r="I23" s="796">
        <v>-12545214</v>
      </c>
      <c r="J23" s="773"/>
    </row>
    <row r="24" spans="1:10" s="129" customFormat="1">
      <c r="A24" s="468" t="s">
        <v>1069</v>
      </c>
      <c r="B24" s="467"/>
      <c r="C24" s="779">
        <f>C22+C23</f>
        <v>19130519.920000002</v>
      </c>
      <c r="D24" s="779"/>
      <c r="E24" s="779">
        <f>E22+E23</f>
        <v>20095037.52</v>
      </c>
      <c r="F24" s="773"/>
      <c r="G24" s="779">
        <f>G22+G23</f>
        <v>18654949.399999999</v>
      </c>
      <c r="H24" s="773"/>
      <c r="I24" s="779">
        <f>I22+I23</f>
        <v>17667237.360000003</v>
      </c>
      <c r="J24" s="773"/>
    </row>
    <row r="25" spans="1:10" s="129" customFormat="1">
      <c r="A25" s="848"/>
      <c r="B25" s="467"/>
      <c r="C25" s="773"/>
      <c r="D25" s="773"/>
      <c r="E25" s="773"/>
      <c r="F25" s="773"/>
      <c r="G25" s="773"/>
      <c r="H25" s="773"/>
      <c r="I25" s="773"/>
      <c r="J25" s="773"/>
    </row>
    <row r="26" spans="1:10" s="129" customFormat="1">
      <c r="A26" s="472" t="s">
        <v>1070</v>
      </c>
      <c r="B26" s="467"/>
      <c r="C26" s="773"/>
      <c r="D26" s="773"/>
      <c r="E26" s="773"/>
      <c r="F26" s="773"/>
      <c r="G26" s="773"/>
      <c r="H26" s="773"/>
      <c r="I26" s="773"/>
      <c r="J26" s="773"/>
    </row>
    <row r="27" spans="1:10" s="129" customFormat="1">
      <c r="A27" s="468" t="s">
        <v>1057</v>
      </c>
      <c r="B27" s="467"/>
      <c r="C27" s="784">
        <v>6304</v>
      </c>
      <c r="D27" s="773"/>
      <c r="E27" s="784">
        <v>5448</v>
      </c>
      <c r="F27" s="773"/>
      <c r="G27" s="784">
        <v>5020</v>
      </c>
      <c r="H27" s="773"/>
      <c r="I27" s="784">
        <v>4550</v>
      </c>
      <c r="J27" s="773"/>
    </row>
    <row r="28" spans="1:10" s="129" customFormat="1">
      <c r="A28" s="468" t="s">
        <v>1056</v>
      </c>
      <c r="B28" s="467"/>
      <c r="C28" s="774">
        <v>943.66</v>
      </c>
      <c r="D28" s="773"/>
      <c r="E28" s="774">
        <v>972.96</v>
      </c>
      <c r="F28" s="773"/>
      <c r="G28" s="774">
        <v>1003.54</v>
      </c>
      <c r="H28" s="773"/>
      <c r="I28" s="774">
        <v>1033.48</v>
      </c>
      <c r="J28" s="773"/>
    </row>
    <row r="29" spans="1:10" s="129" customFormat="1">
      <c r="A29" s="468" t="s">
        <v>1069</v>
      </c>
      <c r="B29" s="467"/>
      <c r="C29" s="779">
        <f>C27*C28*12</f>
        <v>71385991.679999992</v>
      </c>
      <c r="D29" s="779"/>
      <c r="E29" s="779">
        <f>E27*E28*12</f>
        <v>63608232.960000001</v>
      </c>
      <c r="F29" s="779"/>
      <c r="G29" s="779">
        <f>G27*G28*12</f>
        <v>60453249.599999994</v>
      </c>
      <c r="H29" s="773"/>
      <c r="I29" s="779">
        <f>I27*I28*12</f>
        <v>56428008</v>
      </c>
      <c r="J29" s="773"/>
    </row>
    <row r="30" spans="1:10" s="129" customFormat="1">
      <c r="A30" s="848"/>
      <c r="B30" s="467"/>
      <c r="C30" s="773"/>
      <c r="D30" s="773"/>
      <c r="E30" s="773"/>
      <c r="F30" s="773"/>
      <c r="G30" s="773"/>
      <c r="H30" s="773"/>
      <c r="I30" s="773"/>
      <c r="J30" s="773"/>
    </row>
    <row r="31" spans="1:10" s="129" customFormat="1">
      <c r="A31" s="848" t="s">
        <v>1068</v>
      </c>
      <c r="B31" s="467"/>
      <c r="C31" s="773"/>
      <c r="D31" s="773"/>
      <c r="E31" s="773"/>
      <c r="F31" s="773"/>
      <c r="G31" s="773"/>
      <c r="H31" s="773"/>
      <c r="I31" s="773"/>
      <c r="J31" s="773"/>
    </row>
    <row r="32" spans="1:10" s="129" customFormat="1">
      <c r="A32" s="472" t="s">
        <v>1057</v>
      </c>
      <c r="B32" s="467"/>
      <c r="C32" s="784">
        <v>101937</v>
      </c>
      <c r="D32" s="773"/>
      <c r="E32" s="784">
        <v>92061</v>
      </c>
      <c r="F32" s="773"/>
      <c r="G32" s="784">
        <v>85515</v>
      </c>
      <c r="H32" s="773"/>
      <c r="I32" s="784">
        <v>80567</v>
      </c>
      <c r="J32" s="773"/>
    </row>
    <row r="33" spans="1:10" s="129" customFormat="1">
      <c r="A33" s="468" t="s">
        <v>1056</v>
      </c>
      <c r="B33" s="467"/>
      <c r="C33" s="774">
        <v>130.68</v>
      </c>
      <c r="D33" s="773"/>
      <c r="E33" s="774">
        <v>129.72999999999999</v>
      </c>
      <c r="F33" s="773"/>
      <c r="G33" s="774">
        <v>129.88</v>
      </c>
      <c r="H33" s="773"/>
      <c r="I33" s="774">
        <v>130.01</v>
      </c>
      <c r="J33" s="773"/>
    </row>
    <row r="34" spans="1:10" s="129" customFormat="1">
      <c r="A34" s="468" t="s">
        <v>251</v>
      </c>
      <c r="B34" s="467"/>
      <c r="C34" s="779">
        <f>C32*C33*12</f>
        <v>159853525.92000002</v>
      </c>
      <c r="D34" s="779"/>
      <c r="E34" s="779">
        <f>E32*E33*12</f>
        <v>143316882.35999998</v>
      </c>
      <c r="F34" s="773"/>
      <c r="G34" s="779">
        <f>G32*G33*12</f>
        <v>133280258.39999999</v>
      </c>
      <c r="H34" s="773"/>
      <c r="I34" s="779">
        <f>I32*I33*12</f>
        <v>125694188.03999999</v>
      </c>
      <c r="J34" s="773"/>
    </row>
    <row r="35" spans="1:10" s="851" customFormat="1">
      <c r="A35" s="856" t="s">
        <v>1062</v>
      </c>
      <c r="B35" s="852"/>
      <c r="C35" s="796">
        <v>-4899378</v>
      </c>
      <c r="D35" s="796"/>
      <c r="E35" s="796">
        <v>-4845414</v>
      </c>
      <c r="F35" s="796"/>
      <c r="G35" s="796">
        <v>-3181681</v>
      </c>
      <c r="H35" s="796"/>
      <c r="I35" s="796">
        <v>-3182681</v>
      </c>
      <c r="J35" s="796"/>
    </row>
    <row r="36" spans="1:10" s="851" customFormat="1">
      <c r="A36" s="856" t="s">
        <v>1053</v>
      </c>
      <c r="B36" s="852"/>
      <c r="C36" s="796">
        <v>-2281973</v>
      </c>
      <c r="D36" s="796"/>
      <c r="E36" s="796">
        <v>-2740680</v>
      </c>
      <c r="F36" s="796"/>
      <c r="G36" s="796">
        <v>-4615480</v>
      </c>
      <c r="H36" s="796"/>
      <c r="I36" s="796">
        <v>-4615480</v>
      </c>
      <c r="J36" s="796"/>
    </row>
    <row r="37" spans="1:10" s="851" customFormat="1">
      <c r="A37" s="856" t="s">
        <v>1067</v>
      </c>
      <c r="B37" s="852"/>
      <c r="C37" s="796">
        <v>-20956033</v>
      </c>
      <c r="D37" s="796"/>
      <c r="E37" s="796">
        <v>-17599564</v>
      </c>
      <c r="F37" s="796"/>
      <c r="G37" s="796">
        <v>-16871260</v>
      </c>
      <c r="H37" s="796"/>
      <c r="I37" s="796">
        <v>-16871260</v>
      </c>
      <c r="J37" s="796"/>
    </row>
    <row r="38" spans="1:10" s="129" customFormat="1">
      <c r="A38" s="861" t="s">
        <v>1066</v>
      </c>
      <c r="B38" s="467"/>
      <c r="C38" s="779">
        <v>2485043</v>
      </c>
      <c r="D38" s="773"/>
      <c r="E38" s="779">
        <v>2529821</v>
      </c>
      <c r="F38" s="773"/>
      <c r="G38" s="779">
        <v>2578875</v>
      </c>
      <c r="H38" s="773"/>
      <c r="I38" s="779">
        <v>2578875</v>
      </c>
      <c r="J38" s="773"/>
    </row>
    <row r="39" spans="1:10" s="129" customFormat="1">
      <c r="A39" s="861" t="s">
        <v>1065</v>
      </c>
      <c r="B39" s="467"/>
      <c r="C39" s="796">
        <v>277645</v>
      </c>
      <c r="D39" s="773"/>
      <c r="E39" s="796">
        <v>335195</v>
      </c>
      <c r="F39" s="773"/>
      <c r="G39" s="796">
        <v>307102</v>
      </c>
      <c r="H39" s="773"/>
      <c r="I39" s="796">
        <v>281216</v>
      </c>
      <c r="J39" s="773"/>
    </row>
    <row r="40" spans="1:10" s="129" customFormat="1">
      <c r="A40" s="834" t="s">
        <v>1064</v>
      </c>
      <c r="B40" s="467"/>
      <c r="C40" s="779">
        <f>SUM(C34:C39)</f>
        <v>134478829.92000002</v>
      </c>
      <c r="D40" s="779"/>
      <c r="E40" s="779">
        <f>SUM(E34:E39)</f>
        <v>120996240.35999998</v>
      </c>
      <c r="F40" s="773"/>
      <c r="G40" s="779">
        <f>SUM(G34:G39)</f>
        <v>111497814.39999999</v>
      </c>
      <c r="H40" s="773"/>
      <c r="I40" s="779">
        <f>SUM(I34:I39)</f>
        <v>103884858.03999999</v>
      </c>
      <c r="J40" s="773"/>
    </row>
    <row r="41" spans="1:10">
      <c r="A41" s="860" t="s">
        <v>1063</v>
      </c>
      <c r="C41" s="859">
        <v>-5675899</v>
      </c>
      <c r="D41" s="727"/>
      <c r="E41" s="859">
        <v>-5169834</v>
      </c>
      <c r="F41" s="727"/>
      <c r="G41" s="859">
        <v>-4731328</v>
      </c>
      <c r="H41" s="727"/>
      <c r="I41" s="859">
        <v>-4350680</v>
      </c>
      <c r="J41" s="727"/>
    </row>
    <row r="42" spans="1:10">
      <c r="A42" s="858" t="s">
        <v>1059</v>
      </c>
      <c r="C42" s="857">
        <f>C40+C41</f>
        <v>128802930.92000002</v>
      </c>
      <c r="D42" s="857"/>
      <c r="E42" s="857">
        <f>E40+E41</f>
        <v>115826406.35999998</v>
      </c>
      <c r="F42" s="727"/>
      <c r="G42" s="857">
        <f>G40+G41</f>
        <v>106766486.39999999</v>
      </c>
      <c r="H42" s="727"/>
      <c r="I42" s="857">
        <f>I40+I41</f>
        <v>99534178.039999992</v>
      </c>
      <c r="J42" s="727"/>
    </row>
    <row r="43" spans="1:10" s="129" customFormat="1">
      <c r="A43" s="848"/>
      <c r="B43" s="467"/>
      <c r="C43" s="773"/>
      <c r="D43" s="773"/>
      <c r="E43" s="773"/>
      <c r="F43" s="773"/>
      <c r="G43" s="773"/>
      <c r="H43" s="773"/>
      <c r="I43" s="773"/>
      <c r="J43" s="773"/>
    </row>
    <row r="44" spans="1:10" s="129" customFormat="1">
      <c r="A44" s="848" t="s">
        <v>1054</v>
      </c>
      <c r="B44" s="467"/>
      <c r="C44" s="773"/>
      <c r="D44" s="773"/>
      <c r="E44" s="773"/>
      <c r="F44" s="773"/>
      <c r="G44" s="773"/>
      <c r="H44" s="773"/>
      <c r="I44" s="773"/>
      <c r="J44" s="773"/>
    </row>
    <row r="45" spans="1:10" s="129" customFormat="1">
      <c r="A45" s="472" t="s">
        <v>1057</v>
      </c>
      <c r="B45" s="467"/>
      <c r="C45" s="784">
        <v>20541</v>
      </c>
      <c r="D45" s="773"/>
      <c r="E45" s="784">
        <v>20430</v>
      </c>
      <c r="F45" s="773"/>
      <c r="G45" s="784">
        <v>19587</v>
      </c>
      <c r="H45" s="773"/>
      <c r="I45" s="784">
        <v>18432</v>
      </c>
      <c r="J45" s="773"/>
    </row>
    <row r="46" spans="1:10" s="129" customFormat="1">
      <c r="A46" s="468" t="s">
        <v>1056</v>
      </c>
      <c r="B46" s="467"/>
      <c r="C46" s="774">
        <v>475.48</v>
      </c>
      <c r="D46" s="773"/>
      <c r="E46" s="774">
        <v>487.67</v>
      </c>
      <c r="F46" s="773"/>
      <c r="G46" s="774">
        <v>499.46</v>
      </c>
      <c r="H46" s="773"/>
      <c r="I46" s="774">
        <v>510.31</v>
      </c>
      <c r="J46" s="773"/>
    </row>
    <row r="47" spans="1:10" s="129" customFormat="1">
      <c r="A47" s="468" t="s">
        <v>251</v>
      </c>
      <c r="B47" s="467"/>
      <c r="C47" s="779">
        <f>C45*C46*12</f>
        <v>117202016.16</v>
      </c>
      <c r="D47" s="779"/>
      <c r="E47" s="779">
        <f>E45*E46*12</f>
        <v>119557177.19999999</v>
      </c>
      <c r="F47" s="773"/>
      <c r="G47" s="779">
        <f>G45*G46*12</f>
        <v>117395076.23999999</v>
      </c>
      <c r="H47" s="773"/>
      <c r="I47" s="779">
        <f>I45*I46*12</f>
        <v>112872407.03999999</v>
      </c>
      <c r="J47" s="773"/>
    </row>
    <row r="48" spans="1:10" s="851" customFormat="1">
      <c r="A48" s="856" t="s">
        <v>1062</v>
      </c>
      <c r="B48" s="852"/>
      <c r="C48" s="796">
        <v>-869947</v>
      </c>
      <c r="D48" s="796"/>
      <c r="E48" s="796">
        <v>-721772</v>
      </c>
      <c r="F48" s="796"/>
      <c r="G48" s="796">
        <v>-881127</v>
      </c>
      <c r="H48" s="796"/>
      <c r="I48" s="796">
        <v>-875127</v>
      </c>
      <c r="J48" s="796"/>
    </row>
    <row r="49" spans="1:10" s="129" customFormat="1">
      <c r="A49" s="468" t="s">
        <v>1061</v>
      </c>
      <c r="B49" s="467"/>
      <c r="C49" s="779">
        <f>C47+C48</f>
        <v>116332069.16</v>
      </c>
      <c r="D49" s="779"/>
      <c r="E49" s="779">
        <f>E47+E48</f>
        <v>118835405.19999999</v>
      </c>
      <c r="F49" s="773"/>
      <c r="G49" s="779">
        <f>G47+G48</f>
        <v>116513949.23999999</v>
      </c>
      <c r="H49" s="773"/>
      <c r="I49" s="779">
        <f>I47+I48</f>
        <v>111997280.03999999</v>
      </c>
      <c r="J49" s="773"/>
    </row>
    <row r="50" spans="1:10" s="851" customFormat="1">
      <c r="A50" s="856" t="s">
        <v>1060</v>
      </c>
      <c r="B50" s="852"/>
      <c r="C50" s="796">
        <v>-5816623</v>
      </c>
      <c r="D50" s="796"/>
      <c r="E50" s="796">
        <v>-5941770</v>
      </c>
      <c r="F50" s="796"/>
      <c r="G50" s="796">
        <v>-5825697</v>
      </c>
      <c r="H50" s="796"/>
      <c r="I50" s="796">
        <v>-5599864</v>
      </c>
      <c r="J50" s="796"/>
    </row>
    <row r="51" spans="1:10" s="129" customFormat="1">
      <c r="A51" s="834" t="s">
        <v>1059</v>
      </c>
      <c r="B51" s="467"/>
      <c r="C51" s="779">
        <f>C49+C50</f>
        <v>110515446.16</v>
      </c>
      <c r="D51" s="779"/>
      <c r="E51" s="779">
        <f>E49+E50</f>
        <v>112893635.19999999</v>
      </c>
      <c r="F51" s="773"/>
      <c r="G51" s="779">
        <f>G49+G50</f>
        <v>110688252.23999999</v>
      </c>
      <c r="H51" s="773"/>
      <c r="I51" s="779">
        <f>I49+I50</f>
        <v>106397416.03999999</v>
      </c>
      <c r="J51" s="773"/>
    </row>
    <row r="52" spans="1:10">
      <c r="A52" s="848"/>
      <c r="C52" s="727"/>
      <c r="D52" s="727"/>
      <c r="F52" s="727"/>
      <c r="H52" s="727"/>
      <c r="J52" s="727"/>
    </row>
    <row r="53" spans="1:10" s="129" customFormat="1">
      <c r="A53" s="848" t="s">
        <v>1058</v>
      </c>
      <c r="B53" s="467"/>
      <c r="C53" s="773"/>
      <c r="D53" s="773"/>
      <c r="E53" s="773"/>
      <c r="F53" s="773"/>
      <c r="G53" s="773"/>
      <c r="H53" s="773"/>
      <c r="I53" s="773"/>
      <c r="J53" s="773"/>
    </row>
    <row r="54" spans="1:10" s="129" customFormat="1">
      <c r="A54" s="472" t="s">
        <v>1057</v>
      </c>
      <c r="B54" s="467"/>
      <c r="C54" s="784">
        <v>186275</v>
      </c>
      <c r="D54" s="773"/>
      <c r="E54" s="784">
        <v>191751</v>
      </c>
      <c r="F54" s="773"/>
      <c r="G54" s="784">
        <v>187896</v>
      </c>
      <c r="H54" s="773"/>
      <c r="I54" s="784">
        <v>188603</v>
      </c>
      <c r="J54" s="773"/>
    </row>
    <row r="55" spans="1:10" s="129" customFormat="1">
      <c r="A55" s="468" t="s">
        <v>1056</v>
      </c>
      <c r="B55" s="467"/>
      <c r="C55" s="774">
        <v>19.14</v>
      </c>
      <c r="D55" s="773"/>
      <c r="E55" s="774">
        <v>18.57</v>
      </c>
      <c r="F55" s="773"/>
      <c r="G55" s="774">
        <v>18.670000000000002</v>
      </c>
      <c r="H55" s="773"/>
      <c r="I55" s="774">
        <v>18.7</v>
      </c>
      <c r="J55" s="773"/>
    </row>
    <row r="56" spans="1:10" s="129" customFormat="1">
      <c r="A56" s="468" t="s">
        <v>251</v>
      </c>
      <c r="B56" s="467"/>
      <c r="C56" s="779">
        <f>C54*C55*12</f>
        <v>42783642</v>
      </c>
      <c r="D56" s="779"/>
      <c r="E56" s="779">
        <f>E54*E55*12</f>
        <v>42729792.839999996</v>
      </c>
      <c r="F56" s="773"/>
      <c r="G56" s="779">
        <f>G54*G55*12</f>
        <v>42096219.840000004</v>
      </c>
      <c r="H56" s="773"/>
      <c r="I56" s="779">
        <f>I54*I55*12</f>
        <v>42322513.200000003</v>
      </c>
      <c r="J56" s="773"/>
    </row>
    <row r="57" spans="1:10" s="129" customFormat="1">
      <c r="A57" s="834" t="s">
        <v>1055</v>
      </c>
      <c r="B57" s="467"/>
      <c r="C57" s="784">
        <v>2056</v>
      </c>
      <c r="D57" s="773"/>
      <c r="E57" s="784">
        <v>2144</v>
      </c>
      <c r="F57" s="773"/>
      <c r="G57" s="784">
        <v>2123</v>
      </c>
      <c r="H57" s="773"/>
      <c r="I57" s="784">
        <v>2128</v>
      </c>
      <c r="J57" s="773"/>
    </row>
    <row r="58" spans="1:10" s="470" customFormat="1">
      <c r="A58" s="855" t="s">
        <v>1054</v>
      </c>
      <c r="B58" s="854"/>
      <c r="C58" s="779">
        <v>22025262</v>
      </c>
      <c r="D58" s="779"/>
      <c r="E58" s="779">
        <v>22643470</v>
      </c>
      <c r="F58" s="779"/>
      <c r="G58" s="779">
        <v>22988523</v>
      </c>
      <c r="H58" s="779"/>
      <c r="I58" s="779">
        <v>23040367</v>
      </c>
      <c r="J58" s="779"/>
    </row>
    <row r="59" spans="1:10" s="851" customFormat="1">
      <c r="A59" s="853" t="s">
        <v>1053</v>
      </c>
      <c r="B59" s="852"/>
      <c r="C59" s="796">
        <v>-402786</v>
      </c>
      <c r="D59" s="796"/>
      <c r="E59" s="796">
        <v>-366886</v>
      </c>
      <c r="F59" s="796"/>
      <c r="G59" s="796">
        <v>-415272</v>
      </c>
      <c r="H59" s="796"/>
      <c r="I59" s="796">
        <v>-425272</v>
      </c>
      <c r="J59" s="796"/>
    </row>
    <row r="60" spans="1:10" s="129" customFormat="1">
      <c r="A60" s="850" t="s">
        <v>1052</v>
      </c>
      <c r="B60" s="467"/>
      <c r="C60" s="779">
        <v>15101122</v>
      </c>
      <c r="D60" s="773"/>
      <c r="E60" s="779">
        <v>14340909</v>
      </c>
      <c r="F60" s="773"/>
      <c r="G60" s="779">
        <v>13766459</v>
      </c>
      <c r="H60" s="773"/>
      <c r="I60" s="779">
        <v>13721704</v>
      </c>
      <c r="J60" s="773"/>
    </row>
    <row r="61" spans="1:10" s="129" customFormat="1">
      <c r="A61" s="468" t="s">
        <v>1051</v>
      </c>
      <c r="B61" s="467"/>
      <c r="C61" s="779">
        <f>SUM(C56,C58,C59,C60)</f>
        <v>79507240</v>
      </c>
      <c r="D61" s="779"/>
      <c r="E61" s="779">
        <f>SUM(E56,E58,E59,E60)</f>
        <v>79347285.840000004</v>
      </c>
      <c r="F61" s="773"/>
      <c r="G61" s="779">
        <f>SUM(G56,G58,G59,G60)</f>
        <v>78435929.840000004</v>
      </c>
      <c r="H61" s="773"/>
      <c r="I61" s="779">
        <f>SUM(I56,I58,I59,I60)</f>
        <v>78659312.200000003</v>
      </c>
      <c r="J61" s="773"/>
    </row>
    <row r="62" spans="1:10" s="129" customFormat="1">
      <c r="A62" s="848"/>
      <c r="B62" s="467"/>
      <c r="C62" s="773"/>
      <c r="D62" s="773"/>
      <c r="E62" s="773"/>
      <c r="F62" s="773"/>
      <c r="G62" s="773"/>
      <c r="H62" s="773"/>
      <c r="I62" s="773"/>
      <c r="J62" s="773"/>
    </row>
    <row r="63" spans="1:10" s="129" customFormat="1">
      <c r="A63" s="848" t="s">
        <v>1050</v>
      </c>
      <c r="B63" s="467"/>
      <c r="C63" s="784">
        <v>23814963</v>
      </c>
      <c r="D63" s="784"/>
      <c r="E63" s="784">
        <v>24701165</v>
      </c>
      <c r="F63" s="773"/>
      <c r="G63" s="784">
        <v>25238447</v>
      </c>
      <c r="H63" s="773"/>
      <c r="I63" s="784">
        <v>25354298</v>
      </c>
      <c r="J63" s="773"/>
    </row>
    <row r="64" spans="1:10" s="129" customFormat="1">
      <c r="A64" s="848"/>
      <c r="B64" s="467"/>
      <c r="C64" s="773"/>
      <c r="D64" s="773"/>
      <c r="E64" s="773"/>
      <c r="F64" s="773"/>
      <c r="G64" s="773"/>
      <c r="H64" s="773"/>
      <c r="I64" s="773"/>
      <c r="J64" s="773"/>
    </row>
    <row r="65" spans="1:10" s="129" customFormat="1">
      <c r="A65" s="848" t="s">
        <v>1049</v>
      </c>
      <c r="B65" s="467"/>
      <c r="C65" s="773"/>
      <c r="D65" s="773"/>
      <c r="E65" s="773"/>
      <c r="F65" s="773"/>
      <c r="G65" s="773"/>
      <c r="H65" s="773"/>
      <c r="I65" s="773"/>
      <c r="J65" s="773"/>
    </row>
    <row r="66" spans="1:10" s="129" customFormat="1">
      <c r="A66" s="472" t="s">
        <v>1048</v>
      </c>
      <c r="B66" s="467"/>
      <c r="C66" s="784">
        <v>432822</v>
      </c>
      <c r="D66" s="773"/>
      <c r="E66" s="784">
        <v>442235.33333333331</v>
      </c>
      <c r="F66" s="773"/>
      <c r="G66" s="784">
        <v>461577.0383666071</v>
      </c>
      <c r="H66" s="773"/>
      <c r="I66" s="784">
        <v>483318.7902946074</v>
      </c>
      <c r="J66" s="773"/>
    </row>
    <row r="67" spans="1:10" s="129" customFormat="1">
      <c r="A67" s="468" t="s">
        <v>1047</v>
      </c>
      <c r="B67" s="467"/>
      <c r="C67" s="849">
        <v>1</v>
      </c>
      <c r="D67" s="773"/>
      <c r="E67" s="849">
        <v>1</v>
      </c>
      <c r="F67" s="773"/>
      <c r="G67" s="849">
        <v>1</v>
      </c>
      <c r="H67" s="773"/>
      <c r="I67" s="849">
        <v>1</v>
      </c>
      <c r="J67" s="773"/>
    </row>
    <row r="68" spans="1:10" s="129" customFormat="1">
      <c r="A68" s="468" t="s">
        <v>1046</v>
      </c>
      <c r="B68" s="467"/>
      <c r="C68" s="784">
        <v>876510</v>
      </c>
      <c r="D68" s="773"/>
      <c r="E68" s="784">
        <v>891100.33333333337</v>
      </c>
      <c r="F68" s="773"/>
      <c r="G68" s="784">
        <v>918529.66097453039</v>
      </c>
      <c r="H68" s="773"/>
      <c r="I68" s="784">
        <v>948900.35370377323</v>
      </c>
      <c r="J68" s="773"/>
    </row>
    <row r="69" spans="1:10" s="129" customFormat="1">
      <c r="A69" s="468" t="s">
        <v>1045</v>
      </c>
      <c r="B69" s="467"/>
      <c r="C69" s="779">
        <v>1370956394</v>
      </c>
      <c r="D69" s="773"/>
      <c r="E69" s="779">
        <v>1324780926</v>
      </c>
      <c r="F69" s="773"/>
      <c r="G69" s="779">
        <v>1174353765</v>
      </c>
      <c r="H69" s="773"/>
      <c r="I69" s="779">
        <v>1119353764.8688273</v>
      </c>
      <c r="J69" s="773"/>
    </row>
    <row r="70" spans="1:10" s="129" customFormat="1">
      <c r="A70" s="468" t="s">
        <v>1044</v>
      </c>
      <c r="B70" s="467"/>
      <c r="C70" s="774">
        <f>C69/C68/12</f>
        <v>130.34234197746366</v>
      </c>
      <c r="D70" s="773"/>
      <c r="E70" s="774">
        <f>E69/E68/12</f>
        <v>123.88998900610143</v>
      </c>
      <c r="F70" s="774"/>
      <c r="G70" s="774">
        <f>G69/G68/12</f>
        <v>106.54289992788115</v>
      </c>
      <c r="H70" s="773"/>
      <c r="I70" s="774">
        <f>I69/I68/12</f>
        <v>98.302714338386167</v>
      </c>
      <c r="J70" s="773"/>
    </row>
    <row r="71" spans="1:10" s="129" customFormat="1">
      <c r="A71" s="848"/>
      <c r="B71" s="467"/>
      <c r="C71" s="773"/>
      <c r="D71" s="773"/>
      <c r="E71" s="773"/>
      <c r="F71" s="773"/>
      <c r="G71" s="773"/>
      <c r="H71" s="773"/>
      <c r="I71" s="773"/>
      <c r="J71" s="773"/>
    </row>
    <row r="72" spans="1:10" s="129" customFormat="1">
      <c r="A72" s="472" t="s">
        <v>1043</v>
      </c>
      <c r="B72" s="467"/>
      <c r="C72" s="773"/>
      <c r="D72" s="773"/>
      <c r="E72" s="773"/>
      <c r="F72" s="773"/>
      <c r="G72" s="773"/>
      <c r="H72" s="773"/>
      <c r="I72" s="773"/>
      <c r="J72" s="773"/>
    </row>
    <row r="73" spans="1:10" s="129" customFormat="1">
      <c r="A73" s="468" t="s">
        <v>1042</v>
      </c>
      <c r="B73" s="467"/>
      <c r="C73" s="773"/>
      <c r="D73" s="773"/>
      <c r="E73" s="773"/>
      <c r="F73" s="773"/>
      <c r="G73" s="773"/>
      <c r="H73" s="773"/>
      <c r="I73" s="773"/>
      <c r="J73" s="773"/>
    </row>
    <row r="74" spans="1:10" s="129" customFormat="1">
      <c r="A74" s="778" t="s">
        <v>1035</v>
      </c>
      <c r="B74" s="467"/>
      <c r="C74" s="842">
        <v>23449</v>
      </c>
      <c r="D74" s="773"/>
      <c r="E74" s="843">
        <v>30411</v>
      </c>
      <c r="F74" s="773"/>
      <c r="G74" s="842">
        <v>34027</v>
      </c>
      <c r="H74" s="773"/>
      <c r="I74" s="842">
        <v>35510</v>
      </c>
      <c r="J74" s="773"/>
    </row>
    <row r="75" spans="1:10" s="129" customFormat="1">
      <c r="A75" s="778" t="s">
        <v>1034</v>
      </c>
      <c r="B75" s="467"/>
      <c r="C75" s="847">
        <v>107241721</v>
      </c>
      <c r="D75" s="796"/>
      <c r="E75" s="841">
        <v>152842456</v>
      </c>
      <c r="F75" s="796"/>
      <c r="G75" s="796">
        <v>168710613</v>
      </c>
      <c r="H75" s="773"/>
      <c r="I75" s="796">
        <v>175036562</v>
      </c>
      <c r="J75" s="773"/>
    </row>
    <row r="76" spans="1:10" s="129" customFormat="1">
      <c r="A76" s="468" t="s">
        <v>1041</v>
      </c>
      <c r="B76" s="467"/>
      <c r="C76" s="773"/>
      <c r="D76" s="773"/>
      <c r="E76" s="773"/>
      <c r="F76" s="773"/>
      <c r="G76" s="773"/>
      <c r="H76" s="773"/>
      <c r="I76" s="773"/>
      <c r="J76" s="773"/>
    </row>
    <row r="77" spans="1:10" s="129" customFormat="1">
      <c r="A77" s="778" t="s">
        <v>1035</v>
      </c>
      <c r="B77" s="467"/>
      <c r="C77" s="842">
        <v>2938</v>
      </c>
      <c r="D77" s="773"/>
      <c r="E77" s="843">
        <v>2751</v>
      </c>
      <c r="F77" s="773"/>
      <c r="G77" s="842">
        <v>2708</v>
      </c>
      <c r="H77" s="773"/>
      <c r="I77" s="842">
        <v>2725</v>
      </c>
      <c r="J77" s="773"/>
    </row>
    <row r="78" spans="1:10" s="129" customFormat="1">
      <c r="A78" s="778" t="s">
        <v>1034</v>
      </c>
      <c r="B78" s="467"/>
      <c r="C78" s="847">
        <v>17416972</v>
      </c>
      <c r="D78" s="796"/>
      <c r="E78" s="841">
        <v>19732087</v>
      </c>
      <c r="F78" s="796"/>
      <c r="G78" s="796">
        <v>19543137</v>
      </c>
      <c r="H78" s="773"/>
      <c r="I78" s="796">
        <v>19780752</v>
      </c>
      <c r="J78" s="773"/>
    </row>
    <row r="79" spans="1:10" s="129" customFormat="1">
      <c r="A79" s="468" t="s">
        <v>1040</v>
      </c>
      <c r="B79" s="467"/>
      <c r="C79" s="773"/>
      <c r="D79" s="773"/>
      <c r="E79" s="773"/>
      <c r="F79" s="773"/>
      <c r="G79" s="773"/>
      <c r="H79" s="773"/>
      <c r="I79" s="773"/>
      <c r="J79" s="773"/>
    </row>
    <row r="80" spans="1:10" s="823" customFormat="1">
      <c r="A80" s="846" t="s">
        <v>1035</v>
      </c>
      <c r="B80" s="845"/>
      <c r="C80" s="842">
        <v>7762</v>
      </c>
      <c r="D80" s="784"/>
      <c r="E80" s="843">
        <v>6061</v>
      </c>
      <c r="F80" s="784"/>
      <c r="G80" s="842">
        <v>5360</v>
      </c>
      <c r="H80" s="784"/>
      <c r="I80" s="842">
        <v>5390</v>
      </c>
      <c r="J80" s="784"/>
    </row>
    <row r="81" spans="1:10" s="129" customFormat="1">
      <c r="A81" s="778" t="s">
        <v>1034</v>
      </c>
      <c r="B81" s="467"/>
      <c r="C81" s="841">
        <v>38196047</v>
      </c>
      <c r="D81" s="796"/>
      <c r="E81" s="841">
        <v>37405858</v>
      </c>
      <c r="F81" s="796"/>
      <c r="G81" s="796">
        <v>32007218</v>
      </c>
      <c r="H81" s="773"/>
      <c r="I81" s="796">
        <v>32134490</v>
      </c>
      <c r="J81" s="773"/>
    </row>
    <row r="82" spans="1:10" s="129" customFormat="1">
      <c r="A82" s="468" t="s">
        <v>1039</v>
      </c>
      <c r="B82" s="467"/>
      <c r="C82" s="773"/>
      <c r="D82" s="773"/>
      <c r="E82" s="773"/>
      <c r="F82" s="773"/>
      <c r="G82" s="773"/>
      <c r="H82" s="773"/>
      <c r="I82" s="773"/>
      <c r="J82" s="773"/>
    </row>
    <row r="83" spans="1:10" s="129" customFormat="1">
      <c r="A83" s="778" t="s">
        <v>1035</v>
      </c>
      <c r="B83" s="467"/>
      <c r="C83" s="843">
        <v>6184</v>
      </c>
      <c r="D83" s="773"/>
      <c r="E83" s="843">
        <v>4815</v>
      </c>
      <c r="F83" s="773"/>
      <c r="G83" s="842">
        <v>4011</v>
      </c>
      <c r="H83" s="773"/>
      <c r="I83" s="842">
        <v>4021</v>
      </c>
      <c r="J83" s="773"/>
    </row>
    <row r="84" spans="1:10" s="129" customFormat="1">
      <c r="A84" s="778" t="s">
        <v>1034</v>
      </c>
      <c r="B84" s="467"/>
      <c r="C84" s="841">
        <v>25573286</v>
      </c>
      <c r="D84" s="796"/>
      <c r="E84" s="841">
        <v>26893892</v>
      </c>
      <c r="F84" s="796"/>
      <c r="G84" s="796">
        <v>22748319</v>
      </c>
      <c r="H84" s="773"/>
      <c r="I84" s="796">
        <v>22804464</v>
      </c>
      <c r="J84" s="773"/>
    </row>
    <row r="85" spans="1:10" s="129" customFormat="1">
      <c r="A85" s="468" t="s">
        <v>1038</v>
      </c>
      <c r="B85" s="467"/>
      <c r="C85" s="779"/>
      <c r="D85" s="773"/>
      <c r="E85" s="844"/>
      <c r="F85" s="773"/>
      <c r="G85" s="779"/>
      <c r="H85" s="773"/>
      <c r="I85" s="779"/>
      <c r="J85" s="773"/>
    </row>
    <row r="86" spans="1:10" s="129" customFormat="1">
      <c r="A86" s="778" t="s">
        <v>1035</v>
      </c>
      <c r="B86" s="467"/>
      <c r="C86" s="843">
        <v>6578</v>
      </c>
      <c r="D86" s="773"/>
      <c r="E86" s="843">
        <v>5169</v>
      </c>
      <c r="F86" s="773"/>
      <c r="G86" s="842">
        <v>4462</v>
      </c>
      <c r="H86" s="773"/>
      <c r="I86" s="842">
        <v>4470</v>
      </c>
      <c r="J86" s="773"/>
    </row>
    <row r="87" spans="1:10" s="129" customFormat="1">
      <c r="A87" s="778" t="s">
        <v>1034</v>
      </c>
      <c r="B87" s="467"/>
      <c r="C87" s="841">
        <v>20740521</v>
      </c>
      <c r="D87" s="796"/>
      <c r="E87" s="841">
        <v>20348175</v>
      </c>
      <c r="F87" s="796"/>
      <c r="G87" s="796">
        <v>16823214</v>
      </c>
      <c r="H87" s="773"/>
      <c r="I87" s="796">
        <v>16967917</v>
      </c>
      <c r="J87" s="773"/>
    </row>
    <row r="88" spans="1:10" s="129" customFormat="1">
      <c r="A88" s="468" t="s">
        <v>1037</v>
      </c>
      <c r="B88" s="467"/>
      <c r="C88" s="773"/>
      <c r="D88" s="773"/>
      <c r="E88" s="773"/>
      <c r="F88" s="773"/>
      <c r="G88" s="773"/>
      <c r="H88" s="773"/>
      <c r="I88" s="773"/>
      <c r="J88" s="773"/>
    </row>
    <row r="89" spans="1:10" s="129" customFormat="1">
      <c r="A89" s="778" t="s">
        <v>1035</v>
      </c>
      <c r="B89" s="467"/>
      <c r="C89" s="843">
        <v>447</v>
      </c>
      <c r="D89" s="773"/>
      <c r="E89" s="843">
        <v>554</v>
      </c>
      <c r="F89" s="773"/>
      <c r="G89" s="842">
        <v>573</v>
      </c>
      <c r="H89" s="773"/>
      <c r="I89" s="842">
        <v>590</v>
      </c>
      <c r="J89" s="773"/>
    </row>
    <row r="90" spans="1:10" s="129" customFormat="1">
      <c r="A90" s="778" t="s">
        <v>1034</v>
      </c>
      <c r="B90" s="467"/>
      <c r="C90" s="841">
        <v>2113187</v>
      </c>
      <c r="D90" s="796"/>
      <c r="E90" s="841">
        <v>2601632</v>
      </c>
      <c r="F90" s="796"/>
      <c r="G90" s="796">
        <v>2762201</v>
      </c>
      <c r="H90" s="773"/>
      <c r="I90" s="796">
        <v>2798015</v>
      </c>
      <c r="J90" s="773"/>
    </row>
    <row r="91" spans="1:10" s="129" customFormat="1">
      <c r="A91" s="468" t="s">
        <v>1036</v>
      </c>
      <c r="B91" s="467"/>
      <c r="C91" s="773"/>
      <c r="D91" s="773"/>
      <c r="E91" s="773"/>
      <c r="F91" s="773"/>
      <c r="G91" s="773"/>
      <c r="H91" s="773"/>
      <c r="I91" s="773"/>
      <c r="J91" s="773"/>
    </row>
    <row r="92" spans="1:10" s="129" customFormat="1">
      <c r="A92" s="778" t="s">
        <v>1035</v>
      </c>
      <c r="B92" s="467"/>
      <c r="C92" s="784">
        <f>C74+C77+C80+C83+C86+C89</f>
        <v>47358</v>
      </c>
      <c r="D92" s="784"/>
      <c r="E92" s="784">
        <f>E74+E77+E80+E83+E86+E89</f>
        <v>49761</v>
      </c>
      <c r="F92" s="784"/>
      <c r="G92" s="784">
        <f>G74+G77+G80+G83+G86+G89</f>
        <v>51141</v>
      </c>
      <c r="H92" s="773"/>
      <c r="I92" s="784">
        <f>I74+I77+I80+I83+I86+I89</f>
        <v>52706</v>
      </c>
      <c r="J92" s="773"/>
    </row>
    <row r="93" spans="1:10" s="129" customFormat="1">
      <c r="A93" s="778" t="s">
        <v>1034</v>
      </c>
      <c r="B93" s="467"/>
      <c r="C93" s="779">
        <f>C90+C84+C81+C78+C75+C87</f>
        <v>211281734</v>
      </c>
      <c r="D93" s="779"/>
      <c r="E93" s="779">
        <f>E90+E84+E81+E78+E75+E87</f>
        <v>259824100</v>
      </c>
      <c r="F93" s="779"/>
      <c r="G93" s="779">
        <f>G90+G84+G81+G78+G75+G87</f>
        <v>262594702</v>
      </c>
      <c r="H93" s="773"/>
      <c r="I93" s="779">
        <f>I90+I84+I81+I78+I75+I87</f>
        <v>269522200</v>
      </c>
      <c r="J93" s="773"/>
    </row>
    <row r="94" spans="1:10" s="129" customFormat="1">
      <c r="A94" s="840"/>
      <c r="B94" s="467"/>
      <c r="C94" s="773"/>
      <c r="D94" s="773"/>
      <c r="E94" s="773"/>
    </row>
    <row r="95" spans="1:10" s="735" customFormat="1">
      <c r="A95" s="464"/>
      <c r="B95" s="463"/>
      <c r="C95" s="462"/>
      <c r="D95" s="460"/>
      <c r="E95" s="461"/>
      <c r="F95" s="460"/>
      <c r="G95" s="461"/>
      <c r="H95" s="460"/>
      <c r="I95" s="461"/>
      <c r="J95" s="460"/>
    </row>
    <row r="96" spans="1:10">
      <c r="A96" s="733"/>
      <c r="B96" s="732"/>
      <c r="C96" s="732"/>
      <c r="D96" s="732"/>
      <c r="E96" s="732"/>
      <c r="F96" s="732"/>
      <c r="G96" s="838"/>
      <c r="H96" s="732"/>
      <c r="I96" s="838"/>
      <c r="J96" s="732"/>
    </row>
    <row r="97" spans="1:10">
      <c r="A97" s="733"/>
      <c r="B97" s="732"/>
      <c r="C97" s="734"/>
      <c r="D97" s="732"/>
      <c r="E97" s="734"/>
      <c r="F97" s="732"/>
      <c r="G97" s="839"/>
      <c r="H97" s="732"/>
      <c r="I97" s="839"/>
      <c r="J97" s="732"/>
    </row>
    <row r="98" spans="1:10">
      <c r="A98" s="733"/>
      <c r="B98" s="732"/>
      <c r="C98" s="732"/>
      <c r="D98" s="732"/>
      <c r="E98" s="732"/>
      <c r="F98" s="732"/>
      <c r="G98" s="838"/>
      <c r="H98" s="732"/>
      <c r="I98" s="838"/>
      <c r="J98" s="732"/>
    </row>
    <row r="99" spans="1:10">
      <c r="A99" s="733"/>
      <c r="B99" s="732"/>
      <c r="C99" s="734"/>
      <c r="D99" s="732"/>
      <c r="E99" s="734"/>
      <c r="F99" s="732"/>
      <c r="G99" s="839"/>
      <c r="H99" s="732"/>
      <c r="I99" s="839"/>
      <c r="J99" s="732"/>
    </row>
    <row r="100" spans="1:10">
      <c r="A100" s="733"/>
      <c r="B100" s="732"/>
      <c r="C100" s="732"/>
      <c r="D100" s="732"/>
      <c r="E100" s="732"/>
      <c r="F100" s="732"/>
      <c r="G100" s="838"/>
      <c r="H100" s="732"/>
      <c r="I100" s="838"/>
      <c r="J100" s="732"/>
    </row>
    <row r="101" spans="1:10">
      <c r="A101" s="733"/>
      <c r="B101" s="732"/>
      <c r="C101" s="732"/>
      <c r="D101" s="732"/>
      <c r="E101" s="732"/>
      <c r="F101" s="732"/>
      <c r="G101" s="838"/>
      <c r="H101" s="732"/>
      <c r="I101" s="838"/>
      <c r="J101" s="732"/>
    </row>
    <row r="102" spans="1:10">
      <c r="A102" s="733"/>
      <c r="B102" s="732"/>
      <c r="C102" s="732"/>
      <c r="D102" s="732"/>
      <c r="E102" s="732"/>
      <c r="F102" s="732"/>
      <c r="G102" s="838"/>
      <c r="H102" s="732"/>
      <c r="I102" s="838"/>
      <c r="J102" s="732"/>
    </row>
    <row r="103" spans="1:10">
      <c r="B103" s="730"/>
      <c r="C103" s="730"/>
      <c r="D103" s="730"/>
      <c r="E103" s="731"/>
      <c r="F103" s="731"/>
    </row>
    <row r="104" spans="1:10">
      <c r="B104" s="730"/>
      <c r="C104" s="730"/>
      <c r="D104" s="730"/>
      <c r="E104" s="731"/>
      <c r="F104" s="731"/>
    </row>
    <row r="105" spans="1:10">
      <c r="B105" s="730"/>
      <c r="C105" s="730"/>
      <c r="D105" s="730"/>
      <c r="E105" s="731"/>
      <c r="F105" s="731"/>
    </row>
    <row r="106" spans="1:10">
      <c r="B106" s="730"/>
      <c r="C106" s="730"/>
      <c r="D106" s="730"/>
      <c r="E106" s="731"/>
      <c r="F106" s="731"/>
    </row>
    <row r="107" spans="1:10">
      <c r="B107" s="730"/>
      <c r="C107" s="730"/>
      <c r="D107" s="730"/>
      <c r="E107" s="731"/>
      <c r="F107" s="731"/>
    </row>
    <row r="108" spans="1:10">
      <c r="B108" s="730"/>
      <c r="C108" s="730"/>
      <c r="D108" s="730"/>
      <c r="E108" s="731"/>
      <c r="F108" s="731"/>
    </row>
    <row r="109" spans="1:10">
      <c r="B109" s="730"/>
      <c r="C109" s="837"/>
      <c r="D109" s="730"/>
      <c r="E109" s="837"/>
      <c r="F109" s="731"/>
      <c r="G109" s="836"/>
      <c r="I109" s="836"/>
    </row>
    <row r="110" spans="1:10">
      <c r="B110" s="730"/>
      <c r="C110" s="730"/>
      <c r="D110" s="730"/>
      <c r="E110" s="731"/>
      <c r="F110" s="731"/>
    </row>
    <row r="111" spans="1:10">
      <c r="B111" s="730"/>
      <c r="C111" s="730"/>
      <c r="D111" s="730"/>
      <c r="E111" s="731"/>
      <c r="F111" s="731"/>
    </row>
    <row r="112" spans="1:10">
      <c r="B112" s="730"/>
      <c r="C112" s="730"/>
      <c r="D112" s="730"/>
      <c r="E112" s="731"/>
      <c r="F112" s="731"/>
    </row>
    <row r="113" spans="2:9">
      <c r="B113" s="730"/>
      <c r="C113" s="730"/>
      <c r="D113" s="730"/>
      <c r="E113" s="731"/>
      <c r="F113" s="731"/>
    </row>
    <row r="114" spans="2:9">
      <c r="B114" s="730"/>
      <c r="C114" s="730"/>
      <c r="D114" s="730"/>
      <c r="E114" s="731"/>
      <c r="F114" s="731"/>
    </row>
    <row r="115" spans="2:9">
      <c r="B115" s="730"/>
      <c r="C115" s="730"/>
      <c r="D115" s="730"/>
      <c r="E115" s="731"/>
      <c r="F115" s="731"/>
    </row>
    <row r="116" spans="2:9">
      <c r="B116" s="730"/>
      <c r="C116" s="730"/>
      <c r="D116" s="730"/>
      <c r="E116" s="731"/>
      <c r="F116" s="731"/>
    </row>
    <row r="117" spans="2:9">
      <c r="B117" s="730"/>
      <c r="C117" s="730"/>
      <c r="D117" s="730"/>
      <c r="E117" s="731"/>
      <c r="F117" s="731"/>
    </row>
    <row r="118" spans="2:9">
      <c r="B118" s="730"/>
      <c r="C118" s="730"/>
      <c r="D118" s="730"/>
      <c r="E118" s="731"/>
      <c r="F118" s="731"/>
    </row>
    <row r="119" spans="2:9">
      <c r="B119" s="730"/>
      <c r="C119" s="730"/>
      <c r="D119" s="730"/>
      <c r="E119" s="731"/>
      <c r="F119" s="731"/>
    </row>
    <row r="120" spans="2:9">
      <c r="B120" s="730"/>
      <c r="C120" s="730"/>
      <c r="D120" s="730"/>
      <c r="E120" s="731"/>
      <c r="F120" s="731"/>
    </row>
    <row r="121" spans="2:9">
      <c r="B121" s="730"/>
      <c r="C121" s="730"/>
      <c r="D121" s="730"/>
      <c r="E121" s="731"/>
      <c r="F121" s="731"/>
    </row>
    <row r="122" spans="2:9">
      <c r="B122" s="730"/>
      <c r="C122" s="837"/>
      <c r="D122" s="730"/>
      <c r="E122" s="837"/>
      <c r="F122" s="731"/>
      <c r="G122" s="836"/>
      <c r="I122" s="836"/>
    </row>
    <row r="123" spans="2:9">
      <c r="B123" s="730"/>
      <c r="C123" s="730"/>
      <c r="D123" s="730"/>
      <c r="E123" s="731"/>
      <c r="F123" s="731"/>
    </row>
    <row r="124" spans="2:9">
      <c r="B124" s="730"/>
      <c r="C124" s="730"/>
      <c r="D124" s="730"/>
      <c r="E124" s="731"/>
      <c r="F124" s="731"/>
    </row>
    <row r="125" spans="2:9">
      <c r="B125" s="730"/>
      <c r="C125" s="730"/>
      <c r="D125" s="730"/>
      <c r="E125" s="731"/>
      <c r="F125" s="731"/>
    </row>
    <row r="126" spans="2:9">
      <c r="B126" s="730"/>
      <c r="C126" s="730"/>
      <c r="D126" s="730"/>
      <c r="E126" s="731"/>
      <c r="F126" s="731"/>
    </row>
    <row r="127" spans="2:9">
      <c r="B127" s="730"/>
      <c r="C127" s="730"/>
      <c r="D127" s="730"/>
      <c r="E127" s="731"/>
      <c r="F127" s="731"/>
    </row>
    <row r="128" spans="2:9">
      <c r="B128" s="730"/>
      <c r="C128" s="730"/>
      <c r="D128" s="730"/>
      <c r="E128" s="731"/>
      <c r="F128" s="731"/>
    </row>
    <row r="129" spans="2:9">
      <c r="B129" s="730"/>
      <c r="C129" s="730"/>
      <c r="D129" s="730"/>
      <c r="E129" s="731"/>
      <c r="F129" s="731"/>
    </row>
    <row r="130" spans="2:9">
      <c r="B130" s="730"/>
      <c r="C130" s="730"/>
      <c r="D130" s="730"/>
      <c r="E130" s="731"/>
      <c r="F130" s="731"/>
    </row>
    <row r="131" spans="2:9">
      <c r="B131" s="730"/>
      <c r="C131" s="730"/>
      <c r="D131" s="730"/>
      <c r="E131" s="731"/>
      <c r="F131" s="731"/>
    </row>
    <row r="132" spans="2:9">
      <c r="B132" s="730"/>
    </row>
    <row r="133" spans="2:9">
      <c r="B133" s="730"/>
    </row>
    <row r="134" spans="2:9">
      <c r="B134" s="730"/>
    </row>
    <row r="135" spans="2:9">
      <c r="B135" s="730"/>
      <c r="C135" s="836"/>
      <c r="E135" s="836"/>
      <c r="G135" s="836"/>
      <c r="I135" s="836"/>
    </row>
    <row r="136" spans="2:9">
      <c r="B136" s="730"/>
    </row>
    <row r="137" spans="2:9">
      <c r="B137" s="730"/>
    </row>
    <row r="138" spans="2:9">
      <c r="B138" s="730"/>
    </row>
    <row r="139" spans="2:9">
      <c r="B139" s="730"/>
    </row>
    <row r="140" spans="2:9">
      <c r="B140" s="730"/>
    </row>
    <row r="141" spans="2:9">
      <c r="B141" s="730"/>
    </row>
    <row r="142" spans="2:9">
      <c r="B142" s="730"/>
    </row>
    <row r="143" spans="2:9">
      <c r="B143" s="730"/>
    </row>
    <row r="144" spans="2:9">
      <c r="B144" s="730"/>
    </row>
    <row r="145" spans="2:9">
      <c r="B145" s="730"/>
    </row>
    <row r="146" spans="2:9">
      <c r="B146" s="730"/>
    </row>
    <row r="147" spans="2:9">
      <c r="B147" s="730"/>
    </row>
    <row r="148" spans="2:9">
      <c r="B148" s="730"/>
      <c r="C148" s="836"/>
      <c r="E148" s="836"/>
      <c r="G148" s="836"/>
      <c r="I148" s="836"/>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J7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5" sqref="A25"/>
    </sheetView>
  </sheetViews>
  <sheetFormatPr defaultRowHeight="12.75"/>
  <cols>
    <col min="1" max="1" width="45.7109375" style="730" customWidth="1"/>
    <col min="2" max="2" width="7.28515625" style="729" customWidth="1"/>
    <col min="3" max="3" width="13.7109375" style="728" customWidth="1"/>
    <col min="4" max="4" width="3" style="728" customWidth="1"/>
    <col min="5" max="5" width="13.7109375" style="727" customWidth="1"/>
    <col min="6" max="6" width="2.85546875" style="726" customWidth="1"/>
    <col min="7" max="7" width="13.7109375" style="727" customWidth="1"/>
    <col min="8" max="8" width="3.140625" style="726" bestFit="1" customWidth="1"/>
    <col min="9" max="9" width="13.7109375" style="863" customWidth="1"/>
    <col min="10" max="10" width="3.140625" style="726" bestFit="1" customWidth="1"/>
    <col min="11" max="16384" width="9.140625" style="725"/>
  </cols>
  <sheetData>
    <row r="1" spans="1:10" s="757" customFormat="1" ht="15.75">
      <c r="A1" s="761" t="s">
        <v>53</v>
      </c>
      <c r="B1" s="770">
        <v>2016</v>
      </c>
      <c r="C1" s="769"/>
      <c r="E1" s="769"/>
      <c r="G1" s="768"/>
      <c r="H1" s="762"/>
      <c r="I1" s="873"/>
      <c r="J1" s="762"/>
    </row>
    <row r="2" spans="1:10" s="757" customFormat="1" ht="15.75">
      <c r="A2" s="761" t="s">
        <v>52</v>
      </c>
      <c r="B2" s="767" t="s">
        <v>51</v>
      </c>
      <c r="C2" s="767" t="s">
        <v>50</v>
      </c>
      <c r="D2" s="762"/>
      <c r="E2" s="766"/>
      <c r="F2" s="764"/>
      <c r="G2" s="766"/>
      <c r="H2" s="762"/>
      <c r="I2" s="873"/>
      <c r="J2" s="762"/>
    </row>
    <row r="3" spans="1:10" s="757" customFormat="1" ht="15.75">
      <c r="A3" s="761" t="s">
        <v>49</v>
      </c>
      <c r="B3" s="765" t="s">
        <v>781</v>
      </c>
      <c r="C3" s="765" t="s">
        <v>780</v>
      </c>
      <c r="D3" s="762"/>
      <c r="E3" s="763"/>
      <c r="F3" s="764"/>
      <c r="G3" s="763"/>
      <c r="H3" s="762"/>
      <c r="I3" s="873"/>
      <c r="J3" s="762"/>
    </row>
    <row r="4" spans="1:10" s="757" customFormat="1" ht="15.75">
      <c r="A4" s="761" t="s">
        <v>46</v>
      </c>
      <c r="B4" s="765" t="s">
        <v>196</v>
      </c>
      <c r="C4" s="765" t="s">
        <v>195</v>
      </c>
      <c r="D4" s="762"/>
      <c r="E4" s="763"/>
      <c r="F4" s="764"/>
      <c r="G4" s="763"/>
      <c r="H4" s="762"/>
      <c r="I4" s="873"/>
      <c r="J4" s="762"/>
    </row>
    <row r="5" spans="1:10" s="757" customFormat="1" ht="15.75">
      <c r="A5" s="761" t="s">
        <v>43</v>
      </c>
      <c r="B5" s="760" t="s">
        <v>1095</v>
      </c>
      <c r="C5" s="760" t="s">
        <v>1094</v>
      </c>
      <c r="D5" s="759"/>
      <c r="E5" s="758"/>
      <c r="G5" s="758"/>
      <c r="I5" s="872"/>
    </row>
    <row r="6" spans="1:10" s="736" customFormat="1">
      <c r="A6" s="756"/>
      <c r="B6" s="755"/>
      <c r="C6" s="754"/>
      <c r="D6" s="753"/>
      <c r="E6" s="754"/>
      <c r="F6" s="753"/>
      <c r="G6" s="754"/>
      <c r="H6" s="753"/>
      <c r="I6" s="871" t="s">
        <v>41</v>
      </c>
      <c r="J6" s="753"/>
    </row>
    <row r="7" spans="1:10">
      <c r="C7" s="752" t="s">
        <v>40</v>
      </c>
      <c r="D7" s="751" t="s">
        <v>37</v>
      </c>
      <c r="E7" s="752" t="s">
        <v>40</v>
      </c>
      <c r="F7" s="751" t="s">
        <v>37</v>
      </c>
      <c r="G7" s="752" t="s">
        <v>39</v>
      </c>
      <c r="H7" s="751" t="s">
        <v>37</v>
      </c>
      <c r="I7" s="870" t="s">
        <v>38</v>
      </c>
      <c r="J7" s="751" t="s">
        <v>37</v>
      </c>
    </row>
    <row r="8" spans="1:10" s="736" customFormat="1" ht="14.25">
      <c r="A8" s="750"/>
      <c r="B8" s="745"/>
      <c r="C8" s="749" t="str">
        <f>"FY " &amp; FiscalYear - 3</f>
        <v>FY 2013</v>
      </c>
      <c r="D8" s="747" t="s">
        <v>36</v>
      </c>
      <c r="E8" s="749" t="str">
        <f>"FY " &amp; FiscalYear - 2</f>
        <v>FY 2014</v>
      </c>
      <c r="F8" s="747" t="s">
        <v>36</v>
      </c>
      <c r="G8" s="748" t="str">
        <f>"FY " &amp; FiscalYear - 1</f>
        <v>FY 2015</v>
      </c>
      <c r="H8" s="747" t="s">
        <v>36</v>
      </c>
      <c r="I8" s="869" t="str">
        <f>"FY " &amp; FiscalYear</f>
        <v>FY 2016</v>
      </c>
      <c r="J8" s="747" t="s">
        <v>36</v>
      </c>
    </row>
    <row r="9" spans="1:10" s="484" customFormat="1">
      <c r="A9" s="475" t="s">
        <v>35</v>
      </c>
      <c r="B9" s="494"/>
      <c r="C9" s="868"/>
      <c r="I9" s="791"/>
      <c r="J9" s="791"/>
    </row>
    <row r="10" spans="1:10" s="484" customFormat="1">
      <c r="A10" s="475" t="s">
        <v>1093</v>
      </c>
      <c r="B10" s="494"/>
      <c r="C10" s="868"/>
      <c r="I10" s="791"/>
      <c r="J10" s="791"/>
    </row>
    <row r="11" spans="1:10" s="129" customFormat="1" hidden="1">
      <c r="A11" s="472" t="s">
        <v>1092</v>
      </c>
      <c r="B11" s="467"/>
      <c r="C11" s="823"/>
      <c r="I11" s="773"/>
      <c r="J11" s="773"/>
    </row>
    <row r="12" spans="1:10" s="129" customFormat="1" hidden="1">
      <c r="A12" s="468" t="s">
        <v>1091</v>
      </c>
      <c r="B12" s="467"/>
      <c r="C12" s="823"/>
      <c r="I12" s="773"/>
      <c r="J12" s="773"/>
    </row>
    <row r="13" spans="1:10" s="129" customFormat="1" hidden="1">
      <c r="A13" s="468" t="s">
        <v>1090</v>
      </c>
      <c r="B13" s="467"/>
      <c r="C13" s="823"/>
      <c r="I13" s="773"/>
      <c r="J13" s="773"/>
    </row>
    <row r="14" spans="1:10" s="129" customFormat="1" hidden="1">
      <c r="A14" s="468" t="s">
        <v>1089</v>
      </c>
      <c r="B14" s="467"/>
      <c r="C14" s="823"/>
      <c r="I14" s="773"/>
      <c r="J14" s="773"/>
    </row>
    <row r="15" spans="1:10" s="129" customFormat="1" hidden="1">
      <c r="A15" s="468" t="s">
        <v>1088</v>
      </c>
      <c r="B15" s="467"/>
      <c r="C15" s="823"/>
      <c r="I15" s="773"/>
      <c r="J15" s="773"/>
    </row>
    <row r="16" spans="1:10" s="129" customFormat="1" hidden="1">
      <c r="A16" s="468" t="s">
        <v>1087</v>
      </c>
      <c r="B16" s="467"/>
      <c r="C16" s="823"/>
      <c r="I16" s="773"/>
      <c r="J16" s="773"/>
    </row>
    <row r="17" spans="1:10" s="129" customFormat="1" hidden="1">
      <c r="A17" s="468" t="s">
        <v>1086</v>
      </c>
      <c r="B17" s="467"/>
      <c r="C17" s="823"/>
      <c r="I17" s="773"/>
      <c r="J17" s="773"/>
    </row>
    <row r="18" spans="1:10" s="129" customFormat="1">
      <c r="A18" s="468" t="s">
        <v>1085</v>
      </c>
      <c r="B18" s="467"/>
      <c r="C18" s="823"/>
      <c r="I18" s="773"/>
      <c r="J18" s="773"/>
    </row>
    <row r="19" spans="1:10" s="129" customFormat="1">
      <c r="A19" s="468" t="s">
        <v>1084</v>
      </c>
      <c r="B19" s="467"/>
      <c r="C19" s="866">
        <v>491</v>
      </c>
      <c r="D19" s="773"/>
      <c r="E19" s="866">
        <v>494</v>
      </c>
      <c r="F19" s="773"/>
      <c r="G19" s="866">
        <v>494</v>
      </c>
      <c r="I19" s="867">
        <v>500</v>
      </c>
      <c r="J19" s="773"/>
    </row>
    <row r="20" spans="1:10" s="129" customFormat="1">
      <c r="A20" s="468" t="s">
        <v>1083</v>
      </c>
      <c r="B20" s="467"/>
      <c r="C20" s="784">
        <v>138</v>
      </c>
      <c r="D20" s="773"/>
      <c r="E20" s="784">
        <v>140</v>
      </c>
      <c r="F20" s="773"/>
      <c r="G20" s="784">
        <v>150</v>
      </c>
      <c r="I20" s="866">
        <v>155</v>
      </c>
      <c r="J20" s="773"/>
    </row>
    <row r="21" spans="1:10" s="129" customFormat="1">
      <c r="A21" s="468" t="s">
        <v>1082</v>
      </c>
      <c r="B21" s="467"/>
      <c r="C21" s="784">
        <v>11</v>
      </c>
      <c r="D21" s="773"/>
      <c r="E21" s="784">
        <v>16</v>
      </c>
      <c r="F21" s="773"/>
      <c r="G21" s="784">
        <v>20</v>
      </c>
      <c r="I21" s="866">
        <v>25</v>
      </c>
      <c r="J21" s="773"/>
    </row>
    <row r="22" spans="1:10" s="129" customFormat="1">
      <c r="A22" s="468" t="s">
        <v>1081</v>
      </c>
      <c r="B22" s="467"/>
      <c r="C22" s="784">
        <v>18</v>
      </c>
      <c r="D22" s="773"/>
      <c r="E22" s="784">
        <v>16</v>
      </c>
      <c r="F22" s="773"/>
      <c r="G22" s="784">
        <v>20</v>
      </c>
      <c r="I22" s="866">
        <v>20</v>
      </c>
      <c r="J22" s="773"/>
    </row>
    <row r="23" spans="1:10" s="129" customFormat="1">
      <c r="A23" s="468" t="s">
        <v>1080</v>
      </c>
      <c r="B23" s="467"/>
      <c r="C23" s="784">
        <v>119</v>
      </c>
      <c r="D23" s="773"/>
      <c r="E23" s="784">
        <v>110</v>
      </c>
      <c r="F23" s="773"/>
      <c r="G23" s="784">
        <v>125</v>
      </c>
      <c r="I23" s="866">
        <v>130</v>
      </c>
      <c r="J23" s="773"/>
    </row>
    <row r="24" spans="1:10" s="129" customFormat="1">
      <c r="A24" s="468"/>
      <c r="B24" s="467"/>
      <c r="C24" s="784"/>
      <c r="D24" s="773"/>
      <c r="E24" s="773"/>
      <c r="F24" s="773"/>
      <c r="G24" s="773"/>
    </row>
    <row r="25" spans="1:10" s="735" customFormat="1">
      <c r="A25" s="464"/>
      <c r="B25" s="463"/>
      <c r="C25" s="462"/>
      <c r="D25" s="460"/>
      <c r="E25" s="461"/>
      <c r="F25" s="460"/>
      <c r="G25" s="461"/>
      <c r="H25" s="460"/>
      <c r="I25" s="865"/>
      <c r="J25" s="460"/>
    </row>
    <row r="26" spans="1:10">
      <c r="A26" s="733"/>
      <c r="B26" s="732"/>
      <c r="C26" s="732"/>
      <c r="D26" s="732"/>
      <c r="E26" s="732"/>
      <c r="F26" s="732"/>
      <c r="G26" s="732"/>
      <c r="H26" s="732"/>
      <c r="I26" s="864"/>
      <c r="J26" s="732"/>
    </row>
    <row r="27" spans="1:10">
      <c r="A27" s="733"/>
      <c r="B27" s="732"/>
      <c r="C27" s="734"/>
      <c r="D27" s="732"/>
      <c r="E27" s="734"/>
      <c r="F27" s="732"/>
      <c r="G27" s="734"/>
      <c r="H27" s="732"/>
      <c r="I27" s="864"/>
      <c r="J27" s="732"/>
    </row>
    <row r="28" spans="1:10">
      <c r="A28" s="733"/>
      <c r="B28" s="732"/>
      <c r="C28" s="732"/>
      <c r="D28" s="732"/>
      <c r="E28" s="732"/>
      <c r="F28" s="732"/>
      <c r="G28" s="732"/>
      <c r="H28" s="732"/>
      <c r="I28" s="864"/>
      <c r="J28" s="732"/>
    </row>
    <row r="29" spans="1:10">
      <c r="A29" s="733"/>
      <c r="B29" s="732"/>
      <c r="C29" s="732"/>
      <c r="D29" s="732"/>
      <c r="E29" s="732"/>
      <c r="F29" s="732"/>
      <c r="G29" s="732"/>
      <c r="H29" s="732"/>
      <c r="I29" s="864"/>
      <c r="J29" s="732"/>
    </row>
    <row r="30" spans="1:10">
      <c r="A30" s="733"/>
      <c r="B30" s="732"/>
      <c r="C30" s="732"/>
      <c r="D30" s="732"/>
      <c r="E30" s="732"/>
      <c r="F30" s="732"/>
      <c r="G30" s="732"/>
      <c r="H30" s="732"/>
      <c r="I30" s="864"/>
      <c r="J30" s="732"/>
    </row>
    <row r="31" spans="1:10">
      <c r="B31" s="730"/>
      <c r="C31" s="730"/>
      <c r="D31" s="730"/>
      <c r="E31" s="731"/>
      <c r="F31" s="731"/>
    </row>
    <row r="32" spans="1:10">
      <c r="B32" s="730"/>
      <c r="C32" s="730"/>
      <c r="D32" s="730"/>
      <c r="E32" s="731"/>
      <c r="F32" s="731"/>
    </row>
    <row r="33" spans="2:6">
      <c r="B33" s="730"/>
      <c r="C33" s="730"/>
      <c r="D33" s="730"/>
      <c r="E33" s="731"/>
      <c r="F33" s="731"/>
    </row>
    <row r="34" spans="2:6">
      <c r="B34" s="730"/>
      <c r="C34" s="730"/>
      <c r="D34" s="730"/>
      <c r="E34" s="731"/>
      <c r="F34" s="731"/>
    </row>
    <row r="35" spans="2:6">
      <c r="B35" s="730"/>
      <c r="C35" s="730"/>
      <c r="D35" s="730"/>
      <c r="E35" s="731"/>
      <c r="F35" s="731"/>
    </row>
    <row r="36" spans="2:6">
      <c r="B36" s="730"/>
      <c r="C36" s="730"/>
      <c r="D36" s="730"/>
      <c r="E36" s="731"/>
      <c r="F36" s="731"/>
    </row>
    <row r="37" spans="2:6">
      <c r="B37" s="730"/>
      <c r="C37" s="730"/>
      <c r="D37" s="730"/>
      <c r="E37" s="731"/>
      <c r="F37" s="731"/>
    </row>
    <row r="38" spans="2:6">
      <c r="B38" s="730"/>
      <c r="C38" s="730"/>
      <c r="D38" s="730"/>
      <c r="E38" s="731"/>
      <c r="F38" s="731"/>
    </row>
    <row r="39" spans="2:6">
      <c r="B39" s="730"/>
      <c r="C39" s="730"/>
      <c r="D39" s="730"/>
      <c r="E39" s="731"/>
      <c r="F39" s="731"/>
    </row>
    <row r="40" spans="2:6">
      <c r="B40" s="730"/>
      <c r="C40" s="730"/>
      <c r="D40" s="730"/>
      <c r="E40" s="731"/>
      <c r="F40" s="731"/>
    </row>
    <row r="41" spans="2:6">
      <c r="B41" s="730"/>
      <c r="C41" s="730"/>
      <c r="D41" s="730"/>
      <c r="E41" s="731"/>
      <c r="F41" s="731"/>
    </row>
    <row r="42" spans="2:6">
      <c r="B42" s="730"/>
      <c r="C42" s="730"/>
      <c r="D42" s="730"/>
      <c r="E42" s="731"/>
      <c r="F42" s="731"/>
    </row>
    <row r="43" spans="2:6">
      <c r="B43" s="730"/>
      <c r="C43" s="730"/>
      <c r="D43" s="730"/>
      <c r="E43" s="731"/>
      <c r="F43" s="731"/>
    </row>
    <row r="44" spans="2:6">
      <c r="B44" s="730"/>
      <c r="C44" s="730"/>
      <c r="D44" s="730"/>
      <c r="E44" s="731"/>
      <c r="F44" s="731"/>
    </row>
    <row r="45" spans="2:6">
      <c r="B45" s="730"/>
      <c r="C45" s="730"/>
      <c r="D45" s="730"/>
      <c r="E45" s="731"/>
      <c r="F45" s="731"/>
    </row>
    <row r="46" spans="2:6">
      <c r="B46" s="730"/>
      <c r="C46" s="730"/>
      <c r="D46" s="730"/>
      <c r="E46" s="731"/>
      <c r="F46" s="731"/>
    </row>
    <row r="47" spans="2:6">
      <c r="B47" s="730"/>
      <c r="C47" s="730"/>
      <c r="D47" s="730"/>
      <c r="E47" s="731"/>
      <c r="F47" s="731"/>
    </row>
    <row r="48" spans="2:6">
      <c r="B48" s="730"/>
      <c r="C48" s="730"/>
      <c r="D48" s="730"/>
      <c r="E48" s="731"/>
      <c r="F48" s="731"/>
    </row>
    <row r="49" spans="2:6">
      <c r="B49" s="730"/>
      <c r="C49" s="730"/>
      <c r="D49" s="730"/>
      <c r="E49" s="731"/>
      <c r="F49" s="731"/>
    </row>
    <row r="50" spans="2:6">
      <c r="B50" s="730"/>
      <c r="C50" s="730"/>
      <c r="D50" s="730"/>
      <c r="E50" s="731"/>
      <c r="F50" s="731"/>
    </row>
    <row r="51" spans="2:6">
      <c r="B51" s="730"/>
      <c r="C51" s="730"/>
      <c r="D51" s="730"/>
      <c r="E51" s="731"/>
      <c r="F51" s="731"/>
    </row>
    <row r="52" spans="2:6">
      <c r="B52" s="730"/>
      <c r="C52" s="730"/>
      <c r="D52" s="730"/>
      <c r="E52" s="731"/>
      <c r="F52" s="731"/>
    </row>
    <row r="53" spans="2:6">
      <c r="B53" s="730"/>
      <c r="C53" s="730"/>
      <c r="D53" s="730"/>
      <c r="E53" s="731"/>
      <c r="F53" s="731"/>
    </row>
    <row r="54" spans="2:6">
      <c r="B54" s="730"/>
      <c r="C54" s="730"/>
      <c r="D54" s="730"/>
      <c r="E54" s="731"/>
      <c r="F54" s="731"/>
    </row>
    <row r="55" spans="2:6">
      <c r="B55" s="730"/>
      <c r="C55" s="730"/>
      <c r="D55" s="730"/>
      <c r="E55" s="731"/>
      <c r="F55" s="731"/>
    </row>
    <row r="56" spans="2:6">
      <c r="B56" s="730"/>
      <c r="C56" s="730"/>
      <c r="D56" s="730"/>
      <c r="E56" s="731"/>
      <c r="F56" s="731"/>
    </row>
    <row r="57" spans="2:6">
      <c r="B57" s="730"/>
      <c r="C57" s="730"/>
      <c r="D57" s="730"/>
      <c r="E57" s="731"/>
      <c r="F57" s="731"/>
    </row>
    <row r="58" spans="2:6">
      <c r="B58" s="730"/>
      <c r="C58" s="730"/>
      <c r="D58" s="730"/>
      <c r="E58" s="731"/>
      <c r="F58" s="731"/>
    </row>
    <row r="59" spans="2:6">
      <c r="B59" s="730"/>
      <c r="C59" s="730"/>
      <c r="D59" s="730"/>
      <c r="E59" s="731"/>
      <c r="F59" s="731"/>
    </row>
    <row r="60" spans="2:6">
      <c r="B60" s="730"/>
    </row>
    <row r="61" spans="2:6">
      <c r="B61" s="730"/>
    </row>
    <row r="62" spans="2:6">
      <c r="B62" s="730"/>
    </row>
    <row r="63" spans="2:6">
      <c r="B63" s="730"/>
    </row>
    <row r="64" spans="2:6">
      <c r="B64" s="730"/>
    </row>
    <row r="65" spans="2:2">
      <c r="B65" s="730"/>
    </row>
    <row r="66" spans="2:2">
      <c r="B66" s="730"/>
    </row>
    <row r="67" spans="2:2">
      <c r="B67" s="730"/>
    </row>
    <row r="68" spans="2:2">
      <c r="B68" s="730"/>
    </row>
    <row r="69" spans="2:2">
      <c r="B69" s="730"/>
    </row>
    <row r="70" spans="2:2">
      <c r="B70" s="730"/>
    </row>
    <row r="71" spans="2:2">
      <c r="B71" s="730"/>
    </row>
    <row r="72" spans="2:2">
      <c r="B72" s="730"/>
    </row>
    <row r="73" spans="2:2">
      <c r="B73" s="730"/>
    </row>
    <row r="74" spans="2:2">
      <c r="B74" s="730"/>
    </row>
    <row r="75" spans="2:2">
      <c r="B75" s="730"/>
    </row>
    <row r="76" spans="2:2">
      <c r="B76" s="730"/>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J133"/>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1141</v>
      </c>
      <c r="C3" s="61" t="s">
        <v>1140</v>
      </c>
      <c r="D3" s="58"/>
      <c r="E3" s="59"/>
      <c r="F3" s="60"/>
      <c r="G3" s="59"/>
      <c r="H3" s="58"/>
      <c r="I3" s="59"/>
      <c r="J3" s="58"/>
    </row>
    <row r="4" spans="1:10" s="53" customFormat="1" ht="15.75">
      <c r="A4" s="57" t="s">
        <v>46</v>
      </c>
      <c r="B4" s="61" t="s">
        <v>1079</v>
      </c>
      <c r="C4" s="61" t="s">
        <v>1078</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1139</v>
      </c>
      <c r="B10" s="32"/>
    </row>
    <row r="11" spans="1:10" s="29" customFormat="1">
      <c r="A11" s="27" t="s">
        <v>1138</v>
      </c>
      <c r="B11" s="32"/>
    </row>
    <row r="12" spans="1:10" s="20" customFormat="1">
      <c r="A12" s="24" t="s">
        <v>1117</v>
      </c>
      <c r="B12" s="23"/>
      <c r="C12" s="120">
        <v>3738799</v>
      </c>
      <c r="D12" s="122"/>
      <c r="E12" s="132">
        <v>3773300</v>
      </c>
      <c r="F12" s="122"/>
      <c r="G12" s="132">
        <v>3795600</v>
      </c>
      <c r="H12" s="122"/>
      <c r="I12" s="101">
        <v>3839500</v>
      </c>
    </row>
    <row r="13" spans="1:10" s="20" customFormat="1" ht="14.25">
      <c r="A13" s="70" t="s">
        <v>1137</v>
      </c>
      <c r="B13" s="23"/>
      <c r="C13" s="891">
        <v>2776.8</v>
      </c>
      <c r="D13" s="885"/>
      <c r="E13" s="884">
        <v>2585.4</v>
      </c>
      <c r="F13" s="885"/>
      <c r="G13" s="884">
        <v>2489</v>
      </c>
      <c r="H13" s="122"/>
      <c r="I13" s="883">
        <v>2536.8000000000002</v>
      </c>
    </row>
    <row r="14" spans="1:10" s="20" customFormat="1">
      <c r="A14" s="70" t="s">
        <v>1136</v>
      </c>
      <c r="B14" s="23"/>
      <c r="C14" s="903">
        <v>3.6999999999999998E-2</v>
      </c>
      <c r="D14" s="902"/>
      <c r="E14" s="901">
        <v>3.5000000000000003E-2</v>
      </c>
      <c r="F14" s="122"/>
      <c r="G14" s="901">
        <v>3.4000000000000002E-2</v>
      </c>
      <c r="H14" s="122"/>
      <c r="I14" s="900">
        <v>3.3000000000000002E-2</v>
      </c>
    </row>
    <row r="15" spans="1:10" s="20" customFormat="1">
      <c r="A15" s="70" t="s">
        <v>1133</v>
      </c>
      <c r="B15" s="23"/>
      <c r="C15" s="120">
        <v>686374</v>
      </c>
      <c r="D15" s="122"/>
      <c r="E15" s="132">
        <v>563796</v>
      </c>
      <c r="F15" s="122"/>
      <c r="G15" s="132">
        <v>542100</v>
      </c>
      <c r="H15" s="122"/>
      <c r="I15" s="101">
        <v>538500</v>
      </c>
    </row>
    <row r="16" spans="1:10" s="20" customFormat="1">
      <c r="A16" s="70" t="s">
        <v>1126</v>
      </c>
      <c r="B16" s="23"/>
      <c r="C16" s="96">
        <v>374</v>
      </c>
      <c r="D16" s="122"/>
      <c r="E16" s="124">
        <v>380</v>
      </c>
      <c r="F16" s="122"/>
      <c r="G16" s="124">
        <v>387</v>
      </c>
      <c r="H16" s="122"/>
      <c r="I16" s="469">
        <v>394</v>
      </c>
    </row>
    <row r="17" spans="1:9" s="20" customFormat="1" ht="14.25">
      <c r="A17" s="24" t="s">
        <v>1135</v>
      </c>
      <c r="B17" s="23"/>
      <c r="C17" s="96"/>
      <c r="D17" s="122"/>
      <c r="E17" s="183"/>
      <c r="F17" s="122"/>
      <c r="G17" s="183"/>
      <c r="H17" s="122"/>
      <c r="I17" s="881"/>
    </row>
    <row r="18" spans="1:9" s="20" customFormat="1">
      <c r="A18" s="70" t="s">
        <v>1133</v>
      </c>
      <c r="B18" s="23"/>
      <c r="C18" s="899">
        <v>182561</v>
      </c>
      <c r="D18" s="898"/>
      <c r="E18" s="897">
        <v>100841</v>
      </c>
      <c r="F18" s="122"/>
      <c r="G18" s="893">
        <v>0</v>
      </c>
      <c r="H18" s="122"/>
      <c r="I18" s="893">
        <v>0</v>
      </c>
    </row>
    <row r="19" spans="1:9" s="20" customFormat="1" ht="14.25">
      <c r="A19" s="24" t="s">
        <v>1134</v>
      </c>
      <c r="B19" s="23"/>
      <c r="C19" s="896"/>
      <c r="D19" s="895"/>
      <c r="E19" s="183"/>
      <c r="F19" s="122"/>
      <c r="G19" s="183"/>
      <c r="H19" s="122"/>
      <c r="I19" s="881"/>
    </row>
    <row r="20" spans="1:9" s="20" customFormat="1" ht="14.25">
      <c r="A20" s="70" t="s">
        <v>1133</v>
      </c>
      <c r="B20" s="23"/>
      <c r="C20" s="120">
        <v>1707</v>
      </c>
      <c r="D20" s="894"/>
      <c r="E20" s="893">
        <v>0</v>
      </c>
      <c r="F20" s="122"/>
      <c r="G20" s="893">
        <v>0</v>
      </c>
      <c r="H20" s="122"/>
      <c r="I20" s="893">
        <v>0</v>
      </c>
    </row>
    <row r="21" spans="1:9" s="20" customFormat="1">
      <c r="A21" s="892" t="s">
        <v>1132</v>
      </c>
      <c r="B21" s="82"/>
      <c r="C21" s="891">
        <v>1.4</v>
      </c>
      <c r="D21" s="885"/>
      <c r="E21" s="884">
        <v>0</v>
      </c>
      <c r="F21" s="885"/>
      <c r="G21" s="884">
        <v>0</v>
      </c>
      <c r="H21" s="122"/>
      <c r="I21" s="884">
        <v>0</v>
      </c>
    </row>
    <row r="22" spans="1:9" s="29" customFormat="1">
      <c r="A22" s="75" t="s">
        <v>1131</v>
      </c>
      <c r="B22" s="886"/>
      <c r="C22" s="190"/>
      <c r="D22" s="190"/>
      <c r="E22" s="190"/>
      <c r="F22" s="190"/>
      <c r="G22" s="190"/>
      <c r="H22" s="190"/>
      <c r="I22" s="877"/>
    </row>
    <row r="23" spans="1:9" s="20" customFormat="1">
      <c r="A23" s="76" t="s">
        <v>1130</v>
      </c>
      <c r="B23" s="82"/>
      <c r="C23" s="132">
        <v>101550</v>
      </c>
      <c r="D23" s="183"/>
      <c r="E23" s="132">
        <v>96302</v>
      </c>
      <c r="F23" s="183"/>
      <c r="G23" s="132">
        <v>100196</v>
      </c>
      <c r="H23" s="122"/>
      <c r="I23" s="101">
        <v>102920</v>
      </c>
    </row>
    <row r="24" spans="1:9" s="20" customFormat="1" ht="14.25">
      <c r="A24" s="34" t="s">
        <v>1129</v>
      </c>
      <c r="B24" s="82"/>
      <c r="C24" s="124">
        <v>3246</v>
      </c>
      <c r="D24" s="183"/>
      <c r="E24" s="124">
        <v>3342</v>
      </c>
      <c r="F24" s="183"/>
      <c r="G24" s="124">
        <v>3441</v>
      </c>
      <c r="H24" s="122"/>
      <c r="I24" s="469">
        <v>3543</v>
      </c>
    </row>
    <row r="25" spans="1:9" s="20" customFormat="1">
      <c r="A25" s="34" t="s">
        <v>1128</v>
      </c>
      <c r="B25" s="82"/>
      <c r="C25" s="890">
        <v>596.32000000000005</v>
      </c>
      <c r="D25" s="183"/>
      <c r="E25" s="890">
        <v>646.71</v>
      </c>
      <c r="F25" s="183"/>
      <c r="G25" s="890">
        <v>622.75</v>
      </c>
      <c r="H25" s="122"/>
      <c r="I25" s="889">
        <v>621.92999999999995</v>
      </c>
    </row>
    <row r="26" spans="1:9" s="29" customFormat="1">
      <c r="A26" s="75" t="s">
        <v>1127</v>
      </c>
      <c r="B26" s="886"/>
      <c r="C26" s="190"/>
      <c r="D26" s="190"/>
      <c r="E26" s="190"/>
      <c r="F26" s="190"/>
      <c r="G26" s="190"/>
      <c r="H26" s="190"/>
      <c r="I26" s="877"/>
    </row>
    <row r="27" spans="1:9" s="20" customFormat="1">
      <c r="A27" s="76" t="s">
        <v>1117</v>
      </c>
      <c r="B27" s="82"/>
      <c r="C27" s="120">
        <v>2599552</v>
      </c>
      <c r="D27" s="888"/>
      <c r="E27" s="120">
        <v>2623500</v>
      </c>
      <c r="F27" s="888"/>
      <c r="G27" s="132">
        <v>2638900</v>
      </c>
      <c r="H27" s="122"/>
      <c r="I27" s="101">
        <v>2669600</v>
      </c>
    </row>
    <row r="28" spans="1:9" s="20" customFormat="1">
      <c r="A28" s="34" t="s">
        <v>1121</v>
      </c>
      <c r="B28" s="82"/>
      <c r="C28" s="132">
        <v>158598</v>
      </c>
      <c r="D28" s="183"/>
      <c r="E28" s="132">
        <v>159470</v>
      </c>
      <c r="F28" s="122"/>
      <c r="G28" s="132">
        <v>160200</v>
      </c>
      <c r="H28" s="122"/>
      <c r="I28" s="101">
        <v>161000</v>
      </c>
    </row>
    <row r="29" spans="1:9" s="20" customFormat="1">
      <c r="A29" s="34" t="s">
        <v>1120</v>
      </c>
      <c r="B29" s="82"/>
      <c r="C29" s="884">
        <v>421</v>
      </c>
      <c r="D29" s="884"/>
      <c r="E29" s="884">
        <v>418.4</v>
      </c>
      <c r="F29" s="885"/>
      <c r="G29" s="884">
        <v>417.2</v>
      </c>
      <c r="H29" s="122"/>
      <c r="I29" s="883">
        <v>415.9</v>
      </c>
    </row>
    <row r="30" spans="1:9" s="20" customFormat="1">
      <c r="A30" s="34" t="s">
        <v>1119</v>
      </c>
      <c r="B30" s="82"/>
      <c r="C30" s="124">
        <v>145</v>
      </c>
      <c r="D30" s="183"/>
      <c r="E30" s="124">
        <v>149</v>
      </c>
      <c r="F30" s="122"/>
      <c r="G30" s="124">
        <v>150</v>
      </c>
      <c r="H30" s="122"/>
      <c r="I30" s="469">
        <v>150</v>
      </c>
    </row>
    <row r="31" spans="1:9" s="20" customFormat="1">
      <c r="A31" s="34" t="s">
        <v>1126</v>
      </c>
      <c r="B31" s="82"/>
      <c r="C31" s="124">
        <v>428</v>
      </c>
      <c r="D31" s="183"/>
      <c r="E31" s="124">
        <v>435</v>
      </c>
      <c r="F31" s="122"/>
      <c r="G31" s="124">
        <v>440</v>
      </c>
      <c r="H31" s="122"/>
      <c r="I31" s="469">
        <v>445</v>
      </c>
    </row>
    <row r="32" spans="1:9" s="29" customFormat="1">
      <c r="A32" s="75" t="s">
        <v>1125</v>
      </c>
      <c r="B32" s="886"/>
      <c r="C32" s="887"/>
      <c r="D32" s="449"/>
      <c r="E32" s="887"/>
      <c r="F32" s="190"/>
      <c r="G32" s="449"/>
      <c r="H32" s="190"/>
      <c r="I32" s="877"/>
    </row>
    <row r="33" spans="1:9" s="20" customFormat="1">
      <c r="A33" s="76" t="s">
        <v>1117</v>
      </c>
      <c r="B33" s="82"/>
      <c r="C33" s="132">
        <v>675753</v>
      </c>
      <c r="D33" s="183"/>
      <c r="E33" s="132">
        <v>682000</v>
      </c>
      <c r="F33" s="122"/>
      <c r="G33" s="132">
        <v>686000</v>
      </c>
      <c r="H33" s="122"/>
      <c r="I33" s="101">
        <v>694000</v>
      </c>
    </row>
    <row r="34" spans="1:9" s="20" customFormat="1">
      <c r="A34" s="34" t="s">
        <v>1116</v>
      </c>
      <c r="B34" s="82"/>
      <c r="C34" s="132">
        <v>6056</v>
      </c>
      <c r="D34" s="183"/>
      <c r="E34" s="132">
        <v>6078</v>
      </c>
      <c r="F34" s="122"/>
      <c r="G34" s="132">
        <v>6090</v>
      </c>
      <c r="H34" s="122"/>
      <c r="I34" s="101">
        <v>6100</v>
      </c>
    </row>
    <row r="35" spans="1:9" s="20" customFormat="1" ht="12.75" hidden="1" customHeight="1">
      <c r="A35" s="34" t="s">
        <v>1124</v>
      </c>
      <c r="B35" s="82"/>
      <c r="C35" s="132"/>
      <c r="D35" s="183"/>
      <c r="E35" s="132"/>
      <c r="F35" s="122"/>
      <c r="G35" s="183"/>
      <c r="H35" s="122"/>
      <c r="I35" s="881"/>
    </row>
    <row r="36" spans="1:9" s="20" customFormat="1" ht="12.75" customHeight="1">
      <c r="A36" s="75" t="s">
        <v>1124</v>
      </c>
      <c r="B36" s="82"/>
      <c r="C36" s="132"/>
      <c r="D36" s="183"/>
      <c r="E36" s="132"/>
      <c r="F36" s="876"/>
      <c r="G36" s="183"/>
      <c r="H36" s="122"/>
      <c r="I36" s="881"/>
    </row>
    <row r="37" spans="1:9" s="20" customFormat="1">
      <c r="A37" s="76" t="s">
        <v>1121</v>
      </c>
      <c r="B37" s="82"/>
      <c r="C37" s="132">
        <v>9335</v>
      </c>
      <c r="D37" s="183"/>
      <c r="E37" s="132">
        <v>9021</v>
      </c>
      <c r="F37" s="876"/>
      <c r="G37" s="132">
        <v>9000</v>
      </c>
      <c r="H37" s="122"/>
      <c r="I37" s="101">
        <v>9000</v>
      </c>
    </row>
    <row r="38" spans="1:9" s="20" customFormat="1">
      <c r="A38" s="34" t="s">
        <v>1120</v>
      </c>
      <c r="B38" s="82"/>
      <c r="C38" s="884">
        <v>17.553483</v>
      </c>
      <c r="D38" s="884"/>
      <c r="E38" s="884">
        <v>18.3</v>
      </c>
      <c r="F38" s="885"/>
      <c r="G38" s="884">
        <v>18.399999999999999</v>
      </c>
      <c r="H38" s="122"/>
      <c r="I38" s="883">
        <v>18.399999999999999</v>
      </c>
    </row>
    <row r="39" spans="1:9" s="20" customFormat="1">
      <c r="A39" s="34" t="s">
        <v>1119</v>
      </c>
      <c r="B39" s="82"/>
      <c r="C39" s="124">
        <v>303</v>
      </c>
      <c r="D39" s="183"/>
      <c r="E39" s="124">
        <v>285</v>
      </c>
      <c r="F39" s="876"/>
      <c r="G39" s="124">
        <v>288</v>
      </c>
      <c r="H39" s="122"/>
      <c r="I39" s="469">
        <v>288</v>
      </c>
    </row>
    <row r="40" spans="1:9" s="29" customFormat="1">
      <c r="A40" s="75" t="s">
        <v>1123</v>
      </c>
      <c r="B40" s="886"/>
      <c r="C40" s="449"/>
      <c r="D40" s="449"/>
      <c r="E40" s="350"/>
      <c r="F40" s="878"/>
      <c r="G40" s="449"/>
      <c r="H40" s="190"/>
      <c r="I40" s="877"/>
    </row>
    <row r="41" spans="1:9" s="29" customFormat="1">
      <c r="A41" s="882" t="s">
        <v>1122</v>
      </c>
      <c r="B41" s="886"/>
      <c r="C41" s="449"/>
      <c r="D41" s="449"/>
      <c r="E41" s="350"/>
      <c r="F41" s="878"/>
      <c r="G41" s="449"/>
      <c r="H41" s="190"/>
      <c r="I41" s="877"/>
    </row>
    <row r="42" spans="1:9" s="20" customFormat="1">
      <c r="A42" s="76" t="s">
        <v>1117</v>
      </c>
      <c r="B42" s="82"/>
      <c r="C42" s="132">
        <v>3727400</v>
      </c>
      <c r="D42" s="183"/>
      <c r="E42" s="132">
        <v>3760600</v>
      </c>
      <c r="F42" s="876"/>
      <c r="G42" s="132">
        <v>3782600</v>
      </c>
      <c r="H42" s="122"/>
      <c r="I42" s="101">
        <v>3826000</v>
      </c>
    </row>
    <row r="43" spans="1:9" s="20" customFormat="1">
      <c r="A43" s="34" t="s">
        <v>1121</v>
      </c>
      <c r="B43" s="82"/>
      <c r="C43" s="132">
        <v>44167</v>
      </c>
      <c r="D43" s="183"/>
      <c r="E43" s="132">
        <v>46128</v>
      </c>
      <c r="F43" s="876"/>
      <c r="G43" s="132">
        <v>47500</v>
      </c>
      <c r="H43" s="122"/>
      <c r="I43" s="101">
        <v>49000</v>
      </c>
    </row>
    <row r="44" spans="1:9" s="20" customFormat="1">
      <c r="A44" s="34" t="s">
        <v>1120</v>
      </c>
      <c r="B44" s="82"/>
      <c r="C44" s="884">
        <v>80.599999999999994</v>
      </c>
      <c r="D44" s="884"/>
      <c r="E44" s="884">
        <v>83.1</v>
      </c>
      <c r="F44" s="885"/>
      <c r="G44" s="884">
        <v>86.4</v>
      </c>
      <c r="H44" s="122"/>
      <c r="I44" s="883">
        <v>89.9</v>
      </c>
    </row>
    <row r="45" spans="1:9" s="20" customFormat="1">
      <c r="A45" s="34" t="s">
        <v>1119</v>
      </c>
      <c r="B45" s="82"/>
      <c r="C45" s="124">
        <v>55</v>
      </c>
      <c r="D45" s="183"/>
      <c r="E45" s="124">
        <v>53</v>
      </c>
      <c r="F45" s="876"/>
      <c r="G45" s="124">
        <v>54</v>
      </c>
      <c r="H45" s="122"/>
      <c r="I45" s="469">
        <v>54</v>
      </c>
    </row>
    <row r="46" spans="1:9" s="20" customFormat="1">
      <c r="A46" s="882" t="s">
        <v>1118</v>
      </c>
      <c r="B46" s="82"/>
      <c r="C46" s="124"/>
      <c r="D46" s="183"/>
      <c r="E46" s="132"/>
      <c r="F46" s="876"/>
      <c r="G46" s="122"/>
      <c r="H46" s="122"/>
      <c r="I46" s="881"/>
    </row>
    <row r="47" spans="1:9" s="20" customFormat="1">
      <c r="A47" s="76" t="s">
        <v>1117</v>
      </c>
      <c r="B47" s="82"/>
      <c r="C47" s="132">
        <v>11375</v>
      </c>
      <c r="D47" s="183"/>
      <c r="E47" s="132">
        <v>12666</v>
      </c>
      <c r="F47" s="876"/>
      <c r="G47" s="132">
        <v>13000</v>
      </c>
      <c r="H47" s="122"/>
      <c r="I47" s="101">
        <v>13500</v>
      </c>
    </row>
    <row r="48" spans="1:9" s="20" customFormat="1">
      <c r="A48" s="34" t="s">
        <v>1116</v>
      </c>
      <c r="B48" s="82"/>
      <c r="C48" s="132">
        <v>97</v>
      </c>
      <c r="D48" s="183"/>
      <c r="E48" s="132">
        <v>113</v>
      </c>
      <c r="F48" s="876"/>
      <c r="G48" s="132">
        <v>115</v>
      </c>
      <c r="H48" s="122"/>
      <c r="I48" s="101">
        <v>120</v>
      </c>
    </row>
    <row r="49" spans="1:10" s="29" customFormat="1">
      <c r="A49" s="33" t="s">
        <v>1115</v>
      </c>
      <c r="B49" s="32"/>
      <c r="C49" s="190"/>
      <c r="D49" s="190"/>
      <c r="E49" s="190"/>
      <c r="F49" s="878"/>
      <c r="G49" s="190"/>
      <c r="H49" s="190"/>
      <c r="I49" s="877"/>
    </row>
    <row r="50" spans="1:10" s="20" customFormat="1">
      <c r="A50" s="27" t="s">
        <v>1114</v>
      </c>
      <c r="B50" s="23"/>
      <c r="C50" s="132">
        <v>135806</v>
      </c>
      <c r="D50" s="183"/>
      <c r="E50" s="880">
        <v>137085</v>
      </c>
      <c r="F50" s="129"/>
      <c r="G50" s="880">
        <v>113836</v>
      </c>
      <c r="H50" s="122" t="s">
        <v>1110</v>
      </c>
      <c r="I50" s="101">
        <v>128909</v>
      </c>
      <c r="J50" s="20" t="s">
        <v>1109</v>
      </c>
    </row>
    <row r="51" spans="1:10" s="20" customFormat="1">
      <c r="A51" s="24" t="s">
        <v>1113</v>
      </c>
      <c r="B51" s="23"/>
      <c r="C51" s="132">
        <v>93225</v>
      </c>
      <c r="D51" s="183"/>
      <c r="E51" s="132">
        <v>96118</v>
      </c>
      <c r="F51" s="876"/>
      <c r="G51" s="132">
        <v>98973</v>
      </c>
      <c r="H51" s="129"/>
      <c r="I51" s="101">
        <v>99167</v>
      </c>
    </row>
    <row r="52" spans="1:10" s="20" customFormat="1">
      <c r="A52" s="24" t="s">
        <v>1112</v>
      </c>
      <c r="B52" s="23"/>
      <c r="C52" s="132">
        <v>41095</v>
      </c>
      <c r="D52" s="183"/>
      <c r="E52" s="132">
        <v>42706</v>
      </c>
      <c r="F52" s="876"/>
      <c r="G52" s="880">
        <v>39130</v>
      </c>
      <c r="H52" s="122" t="s">
        <v>1110</v>
      </c>
      <c r="I52" s="101">
        <v>40977</v>
      </c>
      <c r="J52" s="20" t="s">
        <v>1109</v>
      </c>
    </row>
    <row r="53" spans="1:10" s="20" customFormat="1">
      <c r="A53" s="24" t="s">
        <v>1111</v>
      </c>
      <c r="B53" s="23"/>
      <c r="C53" s="132">
        <v>38202</v>
      </c>
      <c r="D53" s="183"/>
      <c r="E53" s="132">
        <v>39851</v>
      </c>
      <c r="F53" s="876"/>
      <c r="G53" s="880">
        <v>38936</v>
      </c>
      <c r="H53" s="122" t="s">
        <v>1110</v>
      </c>
      <c r="I53" s="101">
        <v>38996</v>
      </c>
      <c r="J53" s="20" t="s">
        <v>1109</v>
      </c>
    </row>
    <row r="54" spans="1:10" s="20" customFormat="1">
      <c r="A54" s="24" t="s">
        <v>1108</v>
      </c>
      <c r="B54" s="23"/>
      <c r="C54" s="132">
        <v>96118</v>
      </c>
      <c r="D54" s="183"/>
      <c r="E54" s="132">
        <v>98973</v>
      </c>
      <c r="F54" s="876"/>
      <c r="G54" s="880">
        <v>99167</v>
      </c>
      <c r="H54" s="122"/>
      <c r="I54" s="101">
        <v>101148</v>
      </c>
    </row>
    <row r="55" spans="1:10" s="29" customFormat="1">
      <c r="A55" s="33" t="s">
        <v>1107</v>
      </c>
      <c r="B55" s="32"/>
      <c r="C55" s="879"/>
      <c r="D55" s="190"/>
      <c r="E55" s="449"/>
      <c r="F55" s="878"/>
      <c r="G55" s="190"/>
      <c r="H55" s="190"/>
      <c r="I55" s="877"/>
    </row>
    <row r="56" spans="1:10" s="20" customFormat="1">
      <c r="A56" s="27" t="s">
        <v>1106</v>
      </c>
      <c r="B56" s="23"/>
      <c r="C56" s="120">
        <v>3003</v>
      </c>
      <c r="D56" s="122"/>
      <c r="E56" s="132">
        <v>2891</v>
      </c>
      <c r="F56" s="876"/>
      <c r="G56" s="132">
        <v>2782</v>
      </c>
      <c r="H56" s="122"/>
      <c r="I56" s="101">
        <v>2704</v>
      </c>
    </row>
    <row r="57" spans="1:10" s="20" customFormat="1">
      <c r="A57" s="24" t="s">
        <v>1105</v>
      </c>
      <c r="B57" s="23"/>
      <c r="C57" s="120">
        <v>1036</v>
      </c>
      <c r="D57" s="122"/>
      <c r="E57" s="132">
        <v>1023</v>
      </c>
      <c r="F57" s="876"/>
      <c r="G57" s="132">
        <v>1016</v>
      </c>
      <c r="H57" s="122"/>
      <c r="I57" s="101">
        <v>1171</v>
      </c>
    </row>
    <row r="58" spans="1:10" s="20" customFormat="1">
      <c r="A58" s="24" t="s">
        <v>1104</v>
      </c>
      <c r="B58" s="23"/>
      <c r="C58" s="120">
        <v>1148</v>
      </c>
      <c r="D58" s="122"/>
      <c r="E58" s="132">
        <v>1132</v>
      </c>
      <c r="F58" s="876"/>
      <c r="G58" s="132">
        <v>1094</v>
      </c>
      <c r="H58" s="122"/>
      <c r="I58" s="101">
        <v>1106</v>
      </c>
    </row>
    <row r="59" spans="1:10" s="20" customFormat="1">
      <c r="A59" s="24" t="s">
        <v>1103</v>
      </c>
      <c r="B59" s="23"/>
      <c r="C59" s="120">
        <v>2891</v>
      </c>
      <c r="D59" s="122"/>
      <c r="E59" s="132">
        <v>2782</v>
      </c>
      <c r="F59" s="876"/>
      <c r="G59" s="132">
        <v>2704</v>
      </c>
      <c r="H59" s="122"/>
      <c r="I59" s="101">
        <v>2769</v>
      </c>
    </row>
    <row r="60" spans="1:10" s="20" customFormat="1">
      <c r="A60" s="24" t="s">
        <v>1102</v>
      </c>
      <c r="B60" s="23"/>
      <c r="C60" s="120">
        <v>8796</v>
      </c>
      <c r="D60" s="122"/>
      <c r="E60" s="132">
        <v>9854</v>
      </c>
      <c r="F60" s="876"/>
      <c r="G60" s="132">
        <v>9961</v>
      </c>
      <c r="H60" s="122"/>
      <c r="I60" s="101">
        <v>10047</v>
      </c>
    </row>
    <row r="61" spans="1:10" s="20" customFormat="1">
      <c r="A61" s="24"/>
      <c r="B61" s="23"/>
      <c r="C61" s="108"/>
      <c r="E61" s="108"/>
    </row>
    <row r="62" spans="1:10" s="14" customFormat="1">
      <c r="A62" s="19" t="s">
        <v>1</v>
      </c>
      <c r="B62" s="18"/>
      <c r="C62" s="17"/>
      <c r="D62" s="15"/>
      <c r="E62" s="16"/>
      <c r="F62" s="15"/>
      <c r="G62" s="16"/>
      <c r="H62" s="15"/>
      <c r="I62" s="16"/>
      <c r="J62" s="15"/>
    </row>
    <row r="63" spans="1:10">
      <c r="A63" s="1788" t="s">
        <v>1101</v>
      </c>
      <c r="B63" s="1788"/>
      <c r="C63" s="1788"/>
      <c r="D63" s="1788"/>
      <c r="E63" s="1788"/>
      <c r="F63" s="1788"/>
      <c r="G63" s="1788"/>
      <c r="H63" s="1788"/>
      <c r="I63" s="1788"/>
      <c r="J63" s="1788"/>
    </row>
    <row r="64" spans="1:10" s="874" customFormat="1">
      <c r="A64" s="1788" t="s">
        <v>1100</v>
      </c>
      <c r="B64" s="1788"/>
      <c r="C64" s="1788"/>
      <c r="D64" s="1788"/>
      <c r="E64" s="1788"/>
      <c r="F64" s="1788"/>
      <c r="G64" s="1788"/>
      <c r="H64" s="1788"/>
      <c r="I64" s="1788"/>
      <c r="J64" s="1788"/>
    </row>
    <row r="65" spans="1:10" s="874" customFormat="1" ht="15" customHeight="1">
      <c r="A65" s="1788" t="s">
        <v>1099</v>
      </c>
      <c r="B65" s="1788"/>
      <c r="C65" s="1788"/>
      <c r="D65" s="1788"/>
      <c r="E65" s="1788"/>
      <c r="F65" s="1788"/>
      <c r="G65" s="1788"/>
      <c r="H65" s="1788"/>
      <c r="I65" s="1788"/>
      <c r="J65" s="1788"/>
    </row>
    <row r="66" spans="1:10" s="874" customFormat="1" ht="15" customHeight="1">
      <c r="A66" s="875" t="s">
        <v>1098</v>
      </c>
      <c r="B66" s="875"/>
      <c r="C66" s="875"/>
      <c r="D66" s="875"/>
      <c r="E66" s="875"/>
      <c r="F66" s="875"/>
      <c r="G66" s="875"/>
      <c r="H66" s="875"/>
      <c r="I66" s="875"/>
      <c r="J66" s="875"/>
    </row>
    <row r="67" spans="1:10" s="874" customFormat="1">
      <c r="A67" s="1788" t="s">
        <v>1097</v>
      </c>
      <c r="B67" s="1789"/>
      <c r="C67" s="1789"/>
      <c r="D67" s="1789"/>
      <c r="E67" s="1789"/>
      <c r="F67" s="1789"/>
      <c r="G67" s="1789"/>
      <c r="H67" s="1789"/>
      <c r="I67" s="1789"/>
      <c r="J67" s="1789"/>
    </row>
    <row r="68" spans="1:10">
      <c r="A68" s="1758" t="s">
        <v>1096</v>
      </c>
      <c r="B68" s="1756"/>
      <c r="C68" s="1757"/>
      <c r="D68" s="1756"/>
      <c r="E68" s="1757"/>
      <c r="F68" s="1756"/>
      <c r="G68" s="1757"/>
      <c r="H68" s="1756"/>
      <c r="I68" s="1757"/>
      <c r="J68" s="1756"/>
    </row>
    <row r="69" spans="1:10" ht="27.75" customHeight="1">
      <c r="A69" s="1755"/>
      <c r="B69" s="1756"/>
      <c r="C69" s="1757"/>
      <c r="D69" s="1756"/>
      <c r="E69" s="1757"/>
      <c r="F69" s="1756"/>
      <c r="G69" s="1757"/>
      <c r="H69" s="1756"/>
      <c r="I69" s="1757"/>
      <c r="J69" s="1756"/>
    </row>
    <row r="70" spans="1:10" ht="27.75" customHeight="1">
      <c r="A70" s="1755"/>
      <c r="B70" s="1756"/>
      <c r="C70" s="1757"/>
      <c r="D70" s="1756"/>
      <c r="E70" s="1757"/>
      <c r="F70" s="1756"/>
      <c r="G70" s="1757"/>
      <c r="H70" s="1756"/>
      <c r="I70" s="1757"/>
      <c r="J70" s="1756"/>
    </row>
    <row r="71" spans="1:10" ht="27.75" customHeight="1">
      <c r="A71" s="1755"/>
      <c r="B71" s="1756"/>
      <c r="C71" s="1757"/>
      <c r="D71" s="1756"/>
      <c r="E71" s="1757"/>
      <c r="F71" s="1756"/>
      <c r="G71" s="1757"/>
      <c r="H71" s="1756"/>
      <c r="I71" s="1757"/>
      <c r="J71" s="1756"/>
    </row>
    <row r="72" spans="1:10" ht="27.75" customHeight="1">
      <c r="A72" s="1755"/>
      <c r="B72" s="1756"/>
      <c r="C72" s="1757"/>
      <c r="D72" s="1756"/>
      <c r="E72" s="1757"/>
      <c r="F72" s="1756"/>
      <c r="G72" s="1757"/>
      <c r="H72" s="1756"/>
      <c r="I72" s="1757"/>
      <c r="J72" s="1756"/>
    </row>
    <row r="73" spans="1:10" ht="27.75" customHeight="1">
      <c r="A73" s="1755"/>
      <c r="B73" s="1756"/>
      <c r="C73" s="1757"/>
      <c r="D73" s="1756"/>
      <c r="E73" s="1757"/>
      <c r="F73" s="1756"/>
      <c r="G73" s="1757"/>
      <c r="H73" s="1756"/>
      <c r="I73" s="1757"/>
      <c r="J73" s="1756"/>
    </row>
    <row r="74" spans="1:10" ht="27.75" customHeight="1">
      <c r="A74" s="1755"/>
      <c r="B74" s="1756"/>
      <c r="C74" s="1757"/>
      <c r="D74" s="1756"/>
      <c r="E74" s="1757"/>
      <c r="F74" s="1756"/>
      <c r="G74" s="1757"/>
      <c r="H74" s="1756"/>
      <c r="I74" s="1757"/>
      <c r="J74" s="1756"/>
    </row>
    <row r="75" spans="1:10">
      <c r="A75" s="10"/>
      <c r="B75" s="9"/>
      <c r="C75" s="11"/>
      <c r="D75" s="9"/>
      <c r="E75" s="11"/>
      <c r="F75" s="9"/>
      <c r="G75" s="11"/>
      <c r="H75" s="9"/>
      <c r="I75" s="11"/>
      <c r="J75" s="9"/>
    </row>
    <row r="76" spans="1:10">
      <c r="A76" s="10"/>
      <c r="B76" s="9"/>
      <c r="C76" s="12"/>
      <c r="D76" s="9"/>
      <c r="E76" s="12"/>
      <c r="F76" s="9"/>
      <c r="G76" s="12"/>
      <c r="H76" s="9"/>
      <c r="I76" s="12"/>
      <c r="J76" s="9"/>
    </row>
    <row r="77" spans="1:10">
      <c r="A77" s="10"/>
      <c r="B77" s="9"/>
      <c r="C77" s="11"/>
      <c r="D77" s="9"/>
      <c r="E77" s="11"/>
      <c r="F77" s="9"/>
      <c r="G77" s="11"/>
      <c r="H77" s="9"/>
      <c r="I77" s="11"/>
      <c r="J77" s="9"/>
    </row>
    <row r="78" spans="1:10">
      <c r="A78" s="10"/>
      <c r="B78" s="9"/>
      <c r="C78" s="12"/>
      <c r="D78" s="9"/>
      <c r="E78" s="12"/>
      <c r="F78" s="9"/>
      <c r="G78" s="12"/>
      <c r="H78" s="9"/>
      <c r="I78" s="12"/>
      <c r="J78" s="9"/>
    </row>
    <row r="79" spans="1:10">
      <c r="A79" s="10"/>
      <c r="B79" s="9"/>
      <c r="C79" s="11"/>
      <c r="D79" s="9"/>
      <c r="E79" s="11"/>
      <c r="F79" s="9"/>
      <c r="G79" s="11"/>
      <c r="H79" s="9"/>
      <c r="I79" s="11"/>
      <c r="J79" s="9"/>
    </row>
    <row r="80" spans="1:10">
      <c r="A80" s="10"/>
      <c r="B80" s="9"/>
      <c r="C80" s="12"/>
      <c r="D80" s="9"/>
      <c r="E80" s="12"/>
      <c r="F80" s="9"/>
      <c r="G80" s="12"/>
      <c r="H80" s="9"/>
      <c r="I80" s="12"/>
      <c r="J80" s="9"/>
    </row>
    <row r="81" spans="1:10">
      <c r="A81" s="10"/>
      <c r="B81" s="9"/>
      <c r="C81" s="12"/>
      <c r="D81" s="9"/>
      <c r="E81" s="12"/>
      <c r="F81" s="9"/>
      <c r="G81" s="12"/>
      <c r="H81" s="9"/>
      <c r="I81" s="12"/>
      <c r="J81" s="9"/>
    </row>
    <row r="82" spans="1:10">
      <c r="A82" s="10"/>
      <c r="B82" s="9"/>
      <c r="C82" s="12"/>
      <c r="D82" s="9"/>
      <c r="E82" s="12"/>
      <c r="F82" s="9"/>
      <c r="G82" s="12"/>
      <c r="H82" s="9"/>
      <c r="I82" s="12"/>
      <c r="J82" s="9"/>
    </row>
    <row r="83" spans="1:10">
      <c r="B83" s="6"/>
      <c r="C83" s="320"/>
      <c r="D83" s="6"/>
      <c r="E83" s="320"/>
      <c r="F83" s="7"/>
      <c r="G83" s="319"/>
      <c r="I83" s="319"/>
    </row>
    <row r="84" spans="1:10" s="2" customFormat="1">
      <c r="A84" s="6"/>
      <c r="B84" s="6"/>
      <c r="C84" s="320"/>
      <c r="D84" s="6"/>
      <c r="E84" s="320"/>
      <c r="F84" s="7"/>
      <c r="G84" s="319"/>
      <c r="I84" s="319"/>
    </row>
    <row r="85" spans="1:10" s="2" customFormat="1">
      <c r="A85" s="6"/>
      <c r="B85" s="6"/>
      <c r="C85" s="320"/>
      <c r="D85" s="6"/>
      <c r="E85" s="320"/>
      <c r="F85" s="7"/>
      <c r="G85" s="319"/>
      <c r="I85" s="319"/>
    </row>
    <row r="86" spans="1:10" s="2" customFormat="1">
      <c r="A86" s="6"/>
      <c r="B86" s="6"/>
      <c r="C86" s="320"/>
      <c r="D86" s="6"/>
      <c r="E86" s="320"/>
      <c r="F86" s="7"/>
      <c r="G86" s="319"/>
      <c r="I86" s="319"/>
    </row>
    <row r="87" spans="1:10" s="2" customFormat="1">
      <c r="A87" s="6"/>
      <c r="B87" s="6"/>
      <c r="C87" s="320"/>
      <c r="D87" s="6"/>
      <c r="E87" s="320"/>
      <c r="F87" s="7"/>
      <c r="G87" s="319"/>
      <c r="I87" s="319"/>
    </row>
    <row r="88" spans="1:10" s="2" customFormat="1">
      <c r="A88" s="6"/>
      <c r="B88" s="6"/>
      <c r="C88" s="320"/>
      <c r="D88" s="6"/>
      <c r="E88" s="320"/>
      <c r="F88" s="7"/>
      <c r="G88" s="319"/>
      <c r="I88" s="319"/>
    </row>
    <row r="89" spans="1:10" s="2" customFormat="1">
      <c r="A89" s="6"/>
      <c r="B89" s="6"/>
      <c r="C89" s="320"/>
      <c r="D89" s="6"/>
      <c r="E89" s="320"/>
      <c r="F89" s="7"/>
      <c r="G89" s="319"/>
      <c r="I89" s="319"/>
    </row>
    <row r="90" spans="1:10" s="2" customFormat="1">
      <c r="A90" s="6"/>
      <c r="B90" s="6"/>
      <c r="C90" s="320"/>
      <c r="D90" s="6"/>
      <c r="E90" s="320"/>
      <c r="F90" s="7"/>
      <c r="G90" s="319"/>
      <c r="I90" s="319"/>
    </row>
    <row r="91" spans="1:10" s="2" customFormat="1">
      <c r="A91" s="6"/>
      <c r="B91" s="6"/>
      <c r="C91" s="320"/>
      <c r="D91" s="6"/>
      <c r="E91" s="320"/>
      <c r="F91" s="7"/>
      <c r="G91" s="319"/>
      <c r="I91" s="319"/>
    </row>
    <row r="92" spans="1:10" s="2" customFormat="1">
      <c r="A92" s="6"/>
      <c r="B92" s="6"/>
      <c r="C92" s="320"/>
      <c r="D92" s="6"/>
      <c r="E92" s="320"/>
      <c r="F92" s="7"/>
      <c r="G92" s="319"/>
      <c r="I92" s="319"/>
    </row>
    <row r="93" spans="1:10" s="2" customFormat="1">
      <c r="A93" s="6"/>
      <c r="B93" s="6"/>
      <c r="C93" s="320"/>
      <c r="D93" s="6"/>
      <c r="E93" s="320"/>
      <c r="F93" s="7"/>
      <c r="G93" s="319"/>
      <c r="I93" s="319"/>
    </row>
    <row r="94" spans="1:10" s="2" customFormat="1">
      <c r="A94" s="6"/>
      <c r="B94" s="6"/>
      <c r="C94" s="320"/>
      <c r="D94" s="6"/>
      <c r="E94" s="320"/>
      <c r="F94" s="7"/>
      <c r="G94" s="319"/>
      <c r="I94" s="319"/>
    </row>
    <row r="95" spans="1:10" s="2" customFormat="1">
      <c r="A95" s="6"/>
      <c r="B95" s="6"/>
      <c r="C95" s="320"/>
      <c r="D95" s="6"/>
      <c r="E95" s="320"/>
      <c r="F95" s="7"/>
      <c r="G95" s="319"/>
      <c r="I95" s="319"/>
    </row>
    <row r="96" spans="1:10" s="2" customFormat="1">
      <c r="A96" s="6"/>
      <c r="B96" s="6"/>
      <c r="C96" s="320"/>
      <c r="D96" s="6"/>
      <c r="E96" s="320"/>
      <c r="F96" s="7"/>
      <c r="G96" s="319"/>
      <c r="I96" s="319"/>
    </row>
    <row r="97" spans="1:9" s="2" customFormat="1">
      <c r="A97" s="6"/>
      <c r="B97" s="6"/>
      <c r="C97" s="320"/>
      <c r="D97" s="6"/>
      <c r="E97" s="320"/>
      <c r="F97" s="7"/>
      <c r="G97" s="319"/>
      <c r="I97" s="319"/>
    </row>
    <row r="98" spans="1:9" s="2" customFormat="1">
      <c r="A98" s="6"/>
      <c r="B98" s="6"/>
      <c r="C98" s="320"/>
      <c r="D98" s="6"/>
      <c r="E98" s="320"/>
      <c r="F98" s="7"/>
      <c r="G98" s="319"/>
      <c r="I98" s="319"/>
    </row>
    <row r="99" spans="1:9" s="2" customFormat="1">
      <c r="A99" s="6"/>
      <c r="B99" s="6"/>
      <c r="C99" s="320"/>
      <c r="D99" s="6"/>
      <c r="E99" s="320"/>
      <c r="F99" s="7"/>
      <c r="G99" s="319"/>
      <c r="I99" s="319"/>
    </row>
    <row r="100" spans="1:9" s="2" customFormat="1">
      <c r="A100" s="6"/>
      <c r="B100" s="6"/>
      <c r="C100" s="320"/>
      <c r="D100" s="6"/>
      <c r="E100" s="320"/>
      <c r="F100" s="7"/>
      <c r="G100" s="319"/>
      <c r="I100" s="319"/>
    </row>
    <row r="101" spans="1:9" s="2" customFormat="1">
      <c r="A101" s="6"/>
      <c r="B101" s="6"/>
      <c r="C101" s="320"/>
      <c r="D101" s="6"/>
      <c r="E101" s="320"/>
      <c r="F101" s="7"/>
      <c r="G101" s="319"/>
      <c r="I101" s="319"/>
    </row>
    <row r="102" spans="1:9" s="2" customFormat="1">
      <c r="A102" s="6"/>
      <c r="B102" s="6"/>
      <c r="C102" s="320"/>
      <c r="D102" s="6"/>
      <c r="E102" s="320"/>
      <c r="F102" s="7"/>
      <c r="G102" s="319"/>
      <c r="I102" s="319"/>
    </row>
    <row r="103" spans="1:9" s="2" customFormat="1">
      <c r="A103" s="6"/>
      <c r="B103" s="6"/>
      <c r="C103" s="320"/>
      <c r="D103" s="6"/>
      <c r="E103" s="320"/>
      <c r="F103" s="7"/>
      <c r="G103" s="319"/>
      <c r="I103" s="319"/>
    </row>
    <row r="104" spans="1:9" s="2" customFormat="1">
      <c r="A104" s="6"/>
      <c r="B104" s="6"/>
      <c r="C104" s="320"/>
      <c r="D104" s="6"/>
      <c r="E104" s="320"/>
      <c r="F104" s="7"/>
      <c r="G104" s="319"/>
      <c r="I104" s="319"/>
    </row>
    <row r="105" spans="1:9" s="2" customFormat="1">
      <c r="A105" s="6"/>
      <c r="B105" s="6"/>
      <c r="C105" s="320"/>
      <c r="D105" s="6"/>
      <c r="E105" s="320"/>
      <c r="F105" s="7"/>
      <c r="G105" s="319"/>
      <c r="I105" s="319"/>
    </row>
    <row r="106" spans="1:9" s="2" customFormat="1">
      <c r="A106" s="6"/>
      <c r="B106" s="6"/>
      <c r="C106" s="320"/>
      <c r="D106" s="6"/>
      <c r="E106" s="320"/>
      <c r="F106" s="7"/>
      <c r="G106" s="319"/>
      <c r="I106" s="319"/>
    </row>
    <row r="107" spans="1:9" s="2" customFormat="1">
      <c r="A107" s="6"/>
      <c r="B107" s="6"/>
      <c r="C107" s="320"/>
      <c r="D107" s="6"/>
      <c r="E107" s="320"/>
      <c r="F107" s="7"/>
      <c r="G107" s="319"/>
      <c r="I107" s="319"/>
    </row>
    <row r="108" spans="1:9" s="2" customFormat="1">
      <c r="A108" s="6"/>
      <c r="B108" s="6"/>
      <c r="C108" s="320"/>
      <c r="D108" s="6"/>
      <c r="E108" s="320"/>
      <c r="F108" s="7"/>
      <c r="G108" s="319"/>
      <c r="I108" s="319"/>
    </row>
    <row r="109" spans="1:9" s="2" customFormat="1">
      <c r="A109" s="6"/>
      <c r="B109" s="6"/>
      <c r="C109" s="320"/>
      <c r="D109" s="6"/>
      <c r="E109" s="320"/>
      <c r="F109" s="7"/>
      <c r="G109" s="319"/>
      <c r="I109" s="319"/>
    </row>
    <row r="110" spans="1:9" s="2" customFormat="1">
      <c r="A110" s="6"/>
      <c r="B110" s="6"/>
      <c r="C110" s="320"/>
      <c r="D110" s="6"/>
      <c r="E110" s="320"/>
      <c r="F110" s="7"/>
      <c r="G110" s="319"/>
      <c r="I110" s="319"/>
    </row>
    <row r="111" spans="1:9" s="2" customFormat="1">
      <c r="A111" s="6"/>
      <c r="B111" s="6"/>
      <c r="C111" s="320"/>
      <c r="D111" s="6"/>
      <c r="E111" s="320"/>
      <c r="F111" s="7"/>
      <c r="G111" s="319"/>
      <c r="I111" s="319"/>
    </row>
    <row r="112" spans="1:9" s="2" customFormat="1">
      <c r="A112" s="6"/>
      <c r="B112" s="6"/>
      <c r="C112" s="319"/>
      <c r="D112" s="4"/>
      <c r="E112" s="319"/>
      <c r="G112" s="319"/>
      <c r="I112" s="319"/>
    </row>
    <row r="113" spans="1:9" s="2" customFormat="1">
      <c r="A113" s="6"/>
      <c r="B113" s="6"/>
      <c r="C113" s="319"/>
      <c r="D113" s="4"/>
      <c r="E113" s="319"/>
      <c r="G113" s="319"/>
      <c r="I113" s="319"/>
    </row>
    <row r="114" spans="1:9" s="2" customFormat="1">
      <c r="A114" s="6"/>
      <c r="B114" s="6"/>
      <c r="C114" s="319"/>
      <c r="D114" s="4"/>
      <c r="E114" s="319"/>
      <c r="G114" s="319"/>
      <c r="I114" s="319"/>
    </row>
    <row r="115" spans="1:9" s="2" customFormat="1">
      <c r="A115" s="6"/>
      <c r="B115" s="6"/>
      <c r="C115" s="319"/>
      <c r="D115" s="4"/>
      <c r="E115" s="319"/>
      <c r="G115" s="319"/>
      <c r="I115" s="319"/>
    </row>
    <row r="116" spans="1:9" s="2" customFormat="1">
      <c r="A116" s="6"/>
      <c r="B116" s="6"/>
      <c r="C116" s="319"/>
      <c r="D116" s="4"/>
      <c r="E116" s="319"/>
      <c r="G116" s="319"/>
      <c r="I116" s="319"/>
    </row>
    <row r="117" spans="1:9" s="2" customFormat="1">
      <c r="A117" s="6"/>
      <c r="B117" s="6"/>
      <c r="C117" s="319"/>
      <c r="D117" s="4"/>
      <c r="E117" s="319"/>
      <c r="G117" s="319"/>
      <c r="I117" s="319"/>
    </row>
    <row r="118" spans="1:9" s="2" customFormat="1">
      <c r="A118" s="6"/>
      <c r="B118" s="6"/>
      <c r="C118" s="319"/>
      <c r="D118" s="4"/>
      <c r="E118" s="319"/>
      <c r="G118" s="319"/>
      <c r="I118" s="319"/>
    </row>
    <row r="119" spans="1:9" s="2" customFormat="1">
      <c r="A119" s="6"/>
      <c r="B119" s="6"/>
      <c r="C119" s="319"/>
      <c r="D119" s="4"/>
      <c r="E119" s="319"/>
      <c r="G119" s="319"/>
      <c r="I119" s="319"/>
    </row>
    <row r="120" spans="1:9" s="2" customFormat="1">
      <c r="A120" s="6"/>
      <c r="B120" s="6"/>
      <c r="C120" s="319"/>
      <c r="D120" s="4"/>
      <c r="E120" s="319"/>
      <c r="G120" s="319"/>
      <c r="I120" s="319"/>
    </row>
    <row r="121" spans="1:9" s="2" customFormat="1">
      <c r="A121" s="6"/>
      <c r="B121" s="6"/>
      <c r="C121" s="319"/>
      <c r="D121" s="4"/>
      <c r="E121" s="319"/>
      <c r="G121" s="319"/>
      <c r="I121" s="319"/>
    </row>
    <row r="122" spans="1:9" s="2" customFormat="1">
      <c r="A122" s="6"/>
      <c r="B122" s="6"/>
      <c r="C122" s="319"/>
      <c r="D122" s="4"/>
      <c r="E122" s="319"/>
      <c r="G122" s="319"/>
      <c r="I122" s="319"/>
    </row>
    <row r="123" spans="1:9" s="2" customFormat="1">
      <c r="A123" s="6"/>
      <c r="B123" s="6"/>
      <c r="C123" s="319"/>
      <c r="D123" s="4"/>
      <c r="E123" s="319"/>
      <c r="G123" s="319"/>
      <c r="I123" s="319"/>
    </row>
    <row r="124" spans="1:9" s="2" customFormat="1">
      <c r="A124" s="6"/>
      <c r="B124" s="6"/>
      <c r="C124" s="319"/>
      <c r="D124" s="4"/>
      <c r="E124" s="319"/>
      <c r="G124" s="319"/>
      <c r="I124" s="319"/>
    </row>
    <row r="125" spans="1:9" s="2" customFormat="1">
      <c r="A125" s="6"/>
      <c r="B125" s="6"/>
      <c r="C125" s="319"/>
      <c r="D125" s="4"/>
      <c r="E125" s="319"/>
      <c r="G125" s="319"/>
      <c r="I125" s="319"/>
    </row>
    <row r="126" spans="1:9" s="2" customFormat="1">
      <c r="A126" s="6"/>
      <c r="B126" s="6"/>
      <c r="C126" s="319"/>
      <c r="D126" s="4"/>
      <c r="E126" s="319"/>
      <c r="G126" s="319"/>
      <c r="I126" s="319"/>
    </row>
    <row r="127" spans="1:9" s="2" customFormat="1">
      <c r="A127" s="6"/>
      <c r="B127" s="6"/>
      <c r="C127" s="319"/>
      <c r="D127" s="4"/>
      <c r="E127" s="319"/>
      <c r="G127" s="319"/>
      <c r="I127" s="319"/>
    </row>
    <row r="128" spans="1:9" s="2" customFormat="1">
      <c r="A128" s="6"/>
      <c r="B128" s="6"/>
      <c r="C128" s="319"/>
      <c r="D128" s="4"/>
      <c r="E128" s="319"/>
      <c r="G128" s="319"/>
      <c r="I128" s="319"/>
    </row>
    <row r="129" spans="1:9" s="2" customFormat="1">
      <c r="A129" s="6"/>
      <c r="B129" s="5"/>
      <c r="C129" s="319"/>
      <c r="D129" s="4"/>
      <c r="E129" s="319"/>
      <c r="G129" s="319"/>
      <c r="I129" s="319"/>
    </row>
    <row r="130" spans="1:9" s="2" customFormat="1">
      <c r="A130" s="6"/>
      <c r="B130" s="5"/>
      <c r="C130" s="319"/>
      <c r="D130" s="4"/>
      <c r="E130" s="319"/>
      <c r="G130" s="319"/>
      <c r="I130" s="319"/>
    </row>
    <row r="131" spans="1:9" s="2" customFormat="1">
      <c r="A131" s="6"/>
      <c r="B131" s="5"/>
      <c r="C131" s="319"/>
      <c r="D131" s="4"/>
      <c r="E131" s="319"/>
      <c r="G131" s="319"/>
      <c r="I131" s="319"/>
    </row>
    <row r="132" spans="1:9" s="2" customFormat="1">
      <c r="A132" s="6"/>
      <c r="B132" s="5"/>
      <c r="C132" s="319"/>
      <c r="D132" s="4"/>
      <c r="E132" s="319"/>
      <c r="G132" s="319"/>
      <c r="I132" s="319"/>
    </row>
    <row r="133" spans="1:9" s="2" customFormat="1">
      <c r="A133" s="6"/>
      <c r="B133" s="5"/>
      <c r="C133" s="319"/>
      <c r="D133" s="4"/>
      <c r="E133" s="319"/>
      <c r="G133" s="319"/>
      <c r="I133" s="319"/>
    </row>
  </sheetData>
  <mergeCells count="11">
    <mergeCell ref="A63:J63"/>
    <mergeCell ref="A64:J64"/>
    <mergeCell ref="A65:J65"/>
    <mergeCell ref="A67:J67"/>
    <mergeCell ref="A74:J74"/>
    <mergeCell ref="A68:J68"/>
    <mergeCell ref="A69:J69"/>
    <mergeCell ref="A70:J70"/>
    <mergeCell ref="A71:J71"/>
    <mergeCell ref="A72:J72"/>
    <mergeCell ref="A73:J73"/>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pageOrder="overThenDown" orientation="portrait" cellComments="atEn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M153"/>
  <sheetViews>
    <sheetView showGridLines="0" zoomScaleNormal="5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455" customWidth="1"/>
    <col min="2" max="2" width="7.28515625" style="454" customWidth="1"/>
    <col min="3" max="3" width="13.7109375" style="453" customWidth="1"/>
    <col min="4" max="4" width="3" style="453" customWidth="1"/>
    <col min="5" max="5" width="13.7109375" style="452" customWidth="1"/>
    <col min="6" max="6" width="2.85546875" style="451" customWidth="1"/>
    <col min="7" max="7" width="13.7109375" style="452" customWidth="1"/>
    <col min="8" max="8" width="4.140625" style="451" customWidth="1"/>
    <col min="9" max="9" width="13.7109375" style="452" customWidth="1"/>
    <col min="10" max="10" width="5.28515625" style="451" customWidth="1"/>
    <col min="11" max="16384" width="9.140625" style="450"/>
  </cols>
  <sheetData>
    <row r="1" spans="1:10" s="507" customFormat="1" ht="15.75">
      <c r="A1" s="511" t="s">
        <v>53</v>
      </c>
      <c r="B1" s="520">
        <v>2016</v>
      </c>
      <c r="C1" s="519"/>
      <c r="E1" s="519"/>
      <c r="G1" s="518"/>
      <c r="H1" s="512"/>
      <c r="I1" s="518"/>
      <c r="J1" s="512"/>
    </row>
    <row r="2" spans="1:10" s="507" customFormat="1" ht="15.75">
      <c r="A2" s="511" t="s">
        <v>52</v>
      </c>
      <c r="B2" s="517" t="s">
        <v>51</v>
      </c>
      <c r="C2" s="517" t="s">
        <v>50</v>
      </c>
      <c r="D2" s="512"/>
      <c r="E2" s="516"/>
      <c r="F2" s="514"/>
      <c r="G2" s="516"/>
      <c r="H2" s="512"/>
      <c r="I2" s="516"/>
      <c r="J2" s="512"/>
    </row>
    <row r="3" spans="1:10" s="507" customFormat="1" ht="15.75">
      <c r="A3" s="511" t="s">
        <v>49</v>
      </c>
      <c r="B3" s="515" t="s">
        <v>1141</v>
      </c>
      <c r="C3" s="515" t="s">
        <v>1140</v>
      </c>
      <c r="D3" s="512"/>
      <c r="E3" s="513"/>
      <c r="F3" s="514"/>
      <c r="G3" s="513"/>
      <c r="H3" s="512"/>
      <c r="I3" s="513"/>
      <c r="J3" s="512"/>
    </row>
    <row r="4" spans="1:10" s="507" customFormat="1" ht="15.75">
      <c r="A4" s="511" t="s">
        <v>46</v>
      </c>
      <c r="B4" s="515" t="s">
        <v>781</v>
      </c>
      <c r="C4" s="515" t="s">
        <v>1225</v>
      </c>
      <c r="D4" s="512"/>
      <c r="E4" s="513"/>
      <c r="F4" s="514"/>
      <c r="G4" s="513"/>
      <c r="H4" s="512"/>
      <c r="I4" s="513"/>
      <c r="J4" s="512"/>
    </row>
    <row r="5" spans="1:10" s="507" customFormat="1" ht="15.75">
      <c r="A5" s="511" t="s">
        <v>43</v>
      </c>
      <c r="B5" s="510" t="s">
        <v>42</v>
      </c>
      <c r="C5" s="510" t="s">
        <v>42</v>
      </c>
      <c r="D5" s="509"/>
      <c r="E5" s="508"/>
      <c r="G5" s="508"/>
      <c r="I5" s="508"/>
    </row>
    <row r="6" spans="1:10" s="495" customFormat="1">
      <c r="A6" s="506"/>
      <c r="B6" s="505"/>
      <c r="C6" s="504"/>
      <c r="D6" s="503"/>
      <c r="E6" s="504"/>
      <c r="F6" s="503"/>
      <c r="G6" s="504"/>
      <c r="H6" s="503"/>
      <c r="I6" s="504" t="s">
        <v>41</v>
      </c>
      <c r="J6" s="503"/>
    </row>
    <row r="7" spans="1:10">
      <c r="C7" s="502" t="s">
        <v>40</v>
      </c>
      <c r="D7" s="501" t="s">
        <v>37</v>
      </c>
      <c r="E7" s="502" t="s">
        <v>40</v>
      </c>
      <c r="F7" s="501" t="s">
        <v>37</v>
      </c>
      <c r="G7" s="502" t="s">
        <v>39</v>
      </c>
      <c r="H7" s="501" t="s">
        <v>37</v>
      </c>
      <c r="I7" s="502" t="s">
        <v>38</v>
      </c>
      <c r="J7" s="501" t="s">
        <v>37</v>
      </c>
    </row>
    <row r="8" spans="1:10" s="495" customFormat="1" ht="14.25">
      <c r="A8" s="500"/>
      <c r="B8" s="499"/>
      <c r="C8" s="498" t="str">
        <f>"FY " &amp; FiscalYear - 3</f>
        <v>FY 2013</v>
      </c>
      <c r="D8" s="496" t="s">
        <v>36</v>
      </c>
      <c r="E8" s="498" t="str">
        <f>"FY " &amp; FiscalYear - 2</f>
        <v>FY 2014</v>
      </c>
      <c r="F8" s="496" t="s">
        <v>36</v>
      </c>
      <c r="G8" s="497" t="str">
        <f>"FY " &amp; FiscalYear - 1</f>
        <v>FY 2015</v>
      </c>
      <c r="H8" s="496" t="s">
        <v>36</v>
      </c>
      <c r="I8" s="497" t="str">
        <f>"FY " &amp; FiscalYear</f>
        <v>FY 2016</v>
      </c>
      <c r="J8" s="496" t="s">
        <v>36</v>
      </c>
    </row>
    <row r="9" spans="1:10" s="473" customFormat="1">
      <c r="A9" s="489" t="s">
        <v>35</v>
      </c>
      <c r="B9" s="488"/>
    </row>
    <row r="10" spans="1:10" s="473" customFormat="1">
      <c r="A10" s="475" t="s">
        <v>1224</v>
      </c>
      <c r="B10" s="488"/>
    </row>
    <row r="11" spans="1:10" s="465" customFormat="1">
      <c r="A11" s="472" t="s">
        <v>1223</v>
      </c>
      <c r="B11" s="476"/>
      <c r="C11" s="957">
        <v>28045</v>
      </c>
      <c r="D11" s="951"/>
      <c r="E11" s="951">
        <v>28605</v>
      </c>
      <c r="F11" s="114"/>
      <c r="G11" s="951">
        <v>29177</v>
      </c>
      <c r="I11" s="911">
        <v>29760</v>
      </c>
    </row>
    <row r="12" spans="1:10" s="465" customFormat="1">
      <c r="A12" s="472" t="s">
        <v>1222</v>
      </c>
      <c r="B12" s="476"/>
      <c r="C12" s="952">
        <v>16004</v>
      </c>
      <c r="D12" s="951"/>
      <c r="E12" s="951">
        <v>16324</v>
      </c>
      <c r="F12" s="114"/>
      <c r="G12" s="951">
        <v>16650</v>
      </c>
      <c r="I12" s="911">
        <v>16983</v>
      </c>
    </row>
    <row r="13" spans="1:10" s="465" customFormat="1">
      <c r="A13" s="472" t="s">
        <v>1221</v>
      </c>
      <c r="B13" s="476"/>
      <c r="C13" s="952">
        <v>4027</v>
      </c>
      <c r="D13" s="951"/>
      <c r="E13" s="951">
        <v>4439</v>
      </c>
      <c r="F13" s="114"/>
      <c r="G13" s="951">
        <v>4440</v>
      </c>
      <c r="I13" s="911">
        <v>4441</v>
      </c>
    </row>
    <row r="14" spans="1:10" s="465" customFormat="1">
      <c r="A14" s="472" t="s">
        <v>1220</v>
      </c>
      <c r="B14" s="476"/>
      <c r="C14" s="950">
        <v>3661</v>
      </c>
      <c r="D14" s="949"/>
      <c r="E14" s="949">
        <v>3661</v>
      </c>
      <c r="F14" s="114"/>
      <c r="G14" s="949">
        <v>3661</v>
      </c>
      <c r="I14" s="942">
        <v>3661</v>
      </c>
    </row>
    <row r="15" spans="1:10" s="465" customFormat="1">
      <c r="A15" s="468" t="s">
        <v>1219</v>
      </c>
      <c r="B15" s="476"/>
      <c r="C15" s="956"/>
      <c r="D15" s="953"/>
      <c r="E15" s="953"/>
      <c r="F15" s="114"/>
      <c r="G15" s="953"/>
      <c r="I15" s="910"/>
    </row>
    <row r="16" spans="1:10" s="465" customFormat="1">
      <c r="A16" s="778" t="s">
        <v>1218</v>
      </c>
      <c r="B16" s="476"/>
      <c r="C16" s="950">
        <v>60</v>
      </c>
      <c r="D16" s="949"/>
      <c r="E16" s="949">
        <v>61</v>
      </c>
      <c r="F16" s="114"/>
      <c r="G16" s="949">
        <v>62</v>
      </c>
      <c r="I16" s="942">
        <v>63</v>
      </c>
    </row>
    <row r="17" spans="1:10" s="465" customFormat="1">
      <c r="A17" s="778" t="s">
        <v>1217</v>
      </c>
      <c r="B17" s="476"/>
      <c r="C17" s="950">
        <v>363</v>
      </c>
      <c r="D17" s="949"/>
      <c r="E17" s="949">
        <v>370</v>
      </c>
      <c r="F17" s="114"/>
      <c r="G17" s="949">
        <v>377</v>
      </c>
      <c r="I17" s="942">
        <v>384</v>
      </c>
    </row>
    <row r="18" spans="1:10" s="465" customFormat="1">
      <c r="A18" s="468" t="s">
        <v>1216</v>
      </c>
      <c r="B18" s="476"/>
      <c r="C18" s="955"/>
      <c r="D18" s="953"/>
      <c r="E18" s="953"/>
      <c r="F18" s="114"/>
      <c r="G18" s="953"/>
      <c r="I18" s="910"/>
    </row>
    <row r="19" spans="1:10" s="465" customFormat="1" ht="14.25">
      <c r="A19" s="778" t="s">
        <v>1215</v>
      </c>
      <c r="B19" s="476"/>
      <c r="C19" s="952">
        <v>2668</v>
      </c>
      <c r="D19" s="951"/>
      <c r="E19" s="951">
        <v>2668</v>
      </c>
      <c r="F19" s="114"/>
      <c r="G19" s="951">
        <v>3345</v>
      </c>
      <c r="H19" s="941" t="s">
        <v>238</v>
      </c>
      <c r="I19" s="911">
        <v>3345</v>
      </c>
      <c r="J19" s="941" t="s">
        <v>238</v>
      </c>
    </row>
    <row r="20" spans="1:10" s="465" customFormat="1" ht="14.25">
      <c r="A20" s="778" t="s">
        <v>1214</v>
      </c>
      <c r="B20" s="476"/>
      <c r="C20" s="954">
        <v>7871</v>
      </c>
      <c r="D20" s="949"/>
      <c r="E20" s="949">
        <v>7871</v>
      </c>
      <c r="F20" s="114"/>
      <c r="G20" s="949">
        <v>7997</v>
      </c>
      <c r="H20" s="941" t="s">
        <v>238</v>
      </c>
      <c r="I20" s="942">
        <v>7997</v>
      </c>
      <c r="J20" s="941" t="s">
        <v>238</v>
      </c>
    </row>
    <row r="21" spans="1:10" s="465" customFormat="1">
      <c r="A21" s="468" t="s">
        <v>1213</v>
      </c>
      <c r="B21" s="476"/>
      <c r="C21" s="952"/>
      <c r="D21" s="953"/>
      <c r="E21" s="953"/>
      <c r="F21" s="114"/>
      <c r="G21" s="953"/>
      <c r="I21" s="910"/>
    </row>
    <row r="22" spans="1:10" s="465" customFormat="1">
      <c r="A22" s="778" t="s">
        <v>898</v>
      </c>
      <c r="B22" s="476"/>
      <c r="C22" s="952">
        <v>14500</v>
      </c>
      <c r="D22" s="951"/>
      <c r="E22" s="951">
        <v>14500</v>
      </c>
      <c r="F22" s="114"/>
      <c r="G22" s="951">
        <v>14500</v>
      </c>
      <c r="I22" s="911">
        <v>14500</v>
      </c>
    </row>
    <row r="23" spans="1:10" s="465" customFormat="1">
      <c r="A23" s="778" t="s">
        <v>1212</v>
      </c>
      <c r="B23" s="476"/>
      <c r="C23" s="950">
        <v>70</v>
      </c>
      <c r="D23" s="949"/>
      <c r="E23" s="949">
        <v>70</v>
      </c>
      <c r="F23" s="114"/>
      <c r="G23" s="949">
        <v>70</v>
      </c>
      <c r="I23" s="942">
        <v>70</v>
      </c>
    </row>
    <row r="24" spans="1:10" s="473" customFormat="1">
      <c r="A24" s="475" t="s">
        <v>1211</v>
      </c>
      <c r="B24" s="488"/>
      <c r="C24" s="927"/>
      <c r="D24" s="191"/>
      <c r="E24" s="191"/>
      <c r="F24" s="191"/>
      <c r="G24" s="191"/>
      <c r="I24" s="917"/>
    </row>
    <row r="25" spans="1:10" s="465" customFormat="1" ht="14.25">
      <c r="A25" s="472" t="s">
        <v>1210</v>
      </c>
      <c r="B25" s="476"/>
      <c r="C25" s="932">
        <v>104201</v>
      </c>
      <c r="D25" s="941"/>
      <c r="E25" s="932">
        <v>165655</v>
      </c>
      <c r="F25" s="941"/>
      <c r="G25" s="99">
        <v>165000</v>
      </c>
      <c r="H25" s="941"/>
      <c r="I25" s="911">
        <v>165000</v>
      </c>
    </row>
    <row r="26" spans="1:10" s="465" customFormat="1">
      <c r="A26" s="472" t="s">
        <v>1209</v>
      </c>
      <c r="B26" s="476"/>
      <c r="C26" s="932">
        <v>88982</v>
      </c>
      <c r="D26" s="99"/>
      <c r="E26" s="99">
        <v>87345</v>
      </c>
      <c r="F26" s="114"/>
      <c r="G26" s="99">
        <v>90000</v>
      </c>
      <c r="I26" s="911">
        <v>90000</v>
      </c>
    </row>
    <row r="27" spans="1:10" s="465" customFormat="1">
      <c r="A27" s="472" t="s">
        <v>1208</v>
      </c>
      <c r="B27" s="476"/>
      <c r="C27" s="932">
        <v>41526</v>
      </c>
      <c r="D27" s="99"/>
      <c r="E27" s="99">
        <v>39305</v>
      </c>
      <c r="F27" s="114"/>
      <c r="G27" s="99">
        <v>40000</v>
      </c>
      <c r="I27" s="911">
        <v>40000</v>
      </c>
    </row>
    <row r="28" spans="1:10" s="465" customFormat="1">
      <c r="A28" s="472" t="s">
        <v>1207</v>
      </c>
      <c r="B28" s="476"/>
      <c r="C28" s="948"/>
      <c r="D28" s="173"/>
      <c r="E28" s="173"/>
      <c r="F28" s="114"/>
      <c r="G28" s="100"/>
      <c r="I28" s="910"/>
    </row>
    <row r="29" spans="1:10" s="465" customFormat="1">
      <c r="A29" s="468" t="s">
        <v>1206</v>
      </c>
      <c r="B29" s="476"/>
      <c r="C29" s="932">
        <v>4900</v>
      </c>
      <c r="D29" s="99"/>
      <c r="E29" s="99">
        <v>4618</v>
      </c>
      <c r="F29" s="114"/>
      <c r="G29" s="99">
        <v>5000</v>
      </c>
      <c r="I29" s="911">
        <v>5000</v>
      </c>
    </row>
    <row r="30" spans="1:10" s="465" customFormat="1">
      <c r="A30" s="778" t="s">
        <v>1205</v>
      </c>
      <c r="B30" s="476"/>
      <c r="C30" s="932">
        <v>1553</v>
      </c>
      <c r="D30" s="99"/>
      <c r="E30" s="99">
        <v>1678</v>
      </c>
      <c r="F30" s="114"/>
      <c r="G30" s="99">
        <v>2000</v>
      </c>
      <c r="I30" s="911">
        <v>2000</v>
      </c>
    </row>
    <row r="31" spans="1:10" s="473" customFormat="1">
      <c r="A31" s="475" t="s">
        <v>1204</v>
      </c>
      <c r="B31" s="488"/>
      <c r="C31" s="947"/>
      <c r="D31" s="191"/>
      <c r="E31" s="191"/>
      <c r="F31" s="191"/>
      <c r="G31" s="191"/>
      <c r="I31" s="917"/>
    </row>
    <row r="32" spans="1:10" s="465" customFormat="1">
      <c r="A32" s="472" t="s">
        <v>1203</v>
      </c>
      <c r="B32" s="476"/>
      <c r="C32" s="114"/>
      <c r="D32" s="114"/>
      <c r="E32" s="114"/>
      <c r="F32" s="114"/>
      <c r="G32" s="114"/>
      <c r="I32" s="910"/>
    </row>
    <row r="33" spans="1:10" s="465" customFormat="1">
      <c r="A33" s="468" t="s">
        <v>1202</v>
      </c>
      <c r="B33" s="476"/>
      <c r="C33" s="925">
        <v>18.510000000000002</v>
      </c>
      <c r="D33" s="925"/>
      <c r="E33" s="925">
        <v>14</v>
      </c>
      <c r="F33" s="924"/>
      <c r="G33" s="923">
        <v>15</v>
      </c>
      <c r="I33" s="922">
        <v>15</v>
      </c>
    </row>
    <row r="34" spans="1:10" s="465" customFormat="1">
      <c r="A34" s="778" t="s">
        <v>1199</v>
      </c>
      <c r="B34" s="476"/>
      <c r="C34" s="932">
        <v>68741</v>
      </c>
      <c r="D34" s="932"/>
      <c r="E34" s="932">
        <v>48275</v>
      </c>
      <c r="F34" s="114"/>
      <c r="G34" s="937">
        <v>50000</v>
      </c>
      <c r="I34" s="911">
        <v>50000</v>
      </c>
    </row>
    <row r="35" spans="1:10" s="465" customFormat="1">
      <c r="A35" s="778" t="s">
        <v>1198</v>
      </c>
      <c r="B35" s="476"/>
      <c r="C35" s="944">
        <v>269</v>
      </c>
      <c r="D35" s="944"/>
      <c r="E35" s="944">
        <v>290</v>
      </c>
      <c r="F35" s="137"/>
      <c r="G35" s="943">
        <v>300</v>
      </c>
      <c r="I35" s="942">
        <v>300</v>
      </c>
    </row>
    <row r="36" spans="1:10" s="465" customFormat="1">
      <c r="A36" s="778" t="s">
        <v>1201</v>
      </c>
      <c r="B36" s="476"/>
      <c r="C36" s="932">
        <v>614</v>
      </c>
      <c r="D36" s="932"/>
      <c r="E36" s="932">
        <v>125</v>
      </c>
      <c r="F36" s="114"/>
      <c r="G36" s="937">
        <v>200</v>
      </c>
      <c r="I36" s="911">
        <v>200</v>
      </c>
    </row>
    <row r="37" spans="1:10" s="465" customFormat="1">
      <c r="A37" s="468" t="s">
        <v>1200</v>
      </c>
      <c r="B37" s="476"/>
      <c r="C37" s="945">
        <v>0.49</v>
      </c>
      <c r="D37" s="946"/>
      <c r="E37" s="945">
        <v>12</v>
      </c>
      <c r="F37" s="114"/>
      <c r="G37" s="923">
        <v>15</v>
      </c>
      <c r="I37" s="922">
        <v>15</v>
      </c>
    </row>
    <row r="38" spans="1:10" s="465" customFormat="1">
      <c r="A38" s="778" t="s">
        <v>1199</v>
      </c>
      <c r="B38" s="476"/>
      <c r="C38" s="932">
        <v>130</v>
      </c>
      <c r="D38" s="932"/>
      <c r="E38" s="932">
        <v>1556</v>
      </c>
      <c r="F38" s="114"/>
      <c r="G38" s="937">
        <v>2000</v>
      </c>
      <c r="I38" s="911">
        <v>2000</v>
      </c>
    </row>
    <row r="39" spans="1:10" s="465" customFormat="1" ht="14.25">
      <c r="A39" s="778" t="s">
        <v>1198</v>
      </c>
      <c r="B39" s="476"/>
      <c r="C39" s="944">
        <v>3846</v>
      </c>
      <c r="D39" s="944"/>
      <c r="E39" s="944">
        <v>7712</v>
      </c>
      <c r="F39" s="941" t="s">
        <v>1197</v>
      </c>
      <c r="G39" s="943">
        <v>7500</v>
      </c>
      <c r="H39" s="941"/>
      <c r="I39" s="942">
        <v>7500</v>
      </c>
      <c r="J39" s="941"/>
    </row>
    <row r="40" spans="1:10" s="465" customFormat="1">
      <c r="A40" s="468" t="s">
        <v>1196</v>
      </c>
      <c r="B40" s="476"/>
      <c r="C40" s="940"/>
      <c r="D40" s="114"/>
      <c r="E40" s="114"/>
      <c r="F40" s="114"/>
      <c r="G40" s="939"/>
      <c r="I40" s="910"/>
    </row>
    <row r="41" spans="1:10" s="465" customFormat="1" ht="14.25">
      <c r="A41" s="778" t="s">
        <v>1195</v>
      </c>
      <c r="B41" s="476"/>
      <c r="C41" s="932">
        <v>171885</v>
      </c>
      <c r="D41" s="99"/>
      <c r="E41" s="99">
        <v>141232</v>
      </c>
      <c r="F41" s="938"/>
      <c r="G41" s="937">
        <v>150000</v>
      </c>
      <c r="I41" s="911">
        <v>150000</v>
      </c>
    </row>
    <row r="42" spans="1:10" s="465" customFormat="1" ht="14.25">
      <c r="A42" s="778" t="s">
        <v>1194</v>
      </c>
      <c r="B42" s="476"/>
      <c r="C42" s="932">
        <v>8783</v>
      </c>
      <c r="D42" s="99"/>
      <c r="E42" s="99">
        <v>7513</v>
      </c>
      <c r="F42" s="938"/>
      <c r="G42" s="937">
        <v>8000</v>
      </c>
      <c r="I42" s="911">
        <v>8000</v>
      </c>
    </row>
    <row r="43" spans="1:10" s="465" customFormat="1" ht="13.5" customHeight="1">
      <c r="A43" s="936" t="s">
        <v>1193</v>
      </c>
      <c r="B43" s="476"/>
      <c r="C43" s="932"/>
      <c r="D43" s="114"/>
      <c r="E43" s="114"/>
      <c r="F43" s="114"/>
      <c r="G43" s="128"/>
      <c r="I43" s="910"/>
    </row>
    <row r="44" spans="1:10" s="465" customFormat="1" ht="11.25" customHeight="1">
      <c r="A44" s="472" t="s">
        <v>1192</v>
      </c>
      <c r="B44" s="476"/>
      <c r="C44" s="932"/>
      <c r="D44" s="114"/>
      <c r="E44" s="114"/>
      <c r="F44" s="114"/>
      <c r="G44" s="128"/>
      <c r="I44" s="910"/>
    </row>
    <row r="45" spans="1:10" s="465" customFormat="1" ht="15" customHeight="1">
      <c r="A45" s="472" t="s">
        <v>1191</v>
      </c>
      <c r="B45" s="476"/>
      <c r="C45" s="934"/>
      <c r="D45" s="935"/>
      <c r="E45" s="935"/>
      <c r="F45" s="114"/>
      <c r="G45" s="933"/>
      <c r="I45" s="910"/>
    </row>
    <row r="46" spans="1:10" s="465" customFormat="1">
      <c r="A46" s="468" t="s">
        <v>1187</v>
      </c>
      <c r="B46" s="476"/>
      <c r="C46" s="931">
        <v>3181</v>
      </c>
      <c r="D46" s="931"/>
      <c r="E46" s="931">
        <v>4468</v>
      </c>
      <c r="F46" s="114"/>
      <c r="G46" s="931">
        <v>3612</v>
      </c>
      <c r="I46" s="911">
        <v>3612</v>
      </c>
    </row>
    <row r="47" spans="1:10" s="465" customFormat="1">
      <c r="A47" s="468" t="s">
        <v>1186</v>
      </c>
      <c r="B47" s="476"/>
      <c r="C47" s="931">
        <v>8104</v>
      </c>
      <c r="D47" s="931"/>
      <c r="E47" s="931">
        <v>9568</v>
      </c>
      <c r="F47" s="114"/>
      <c r="G47" s="931">
        <v>11670</v>
      </c>
      <c r="I47" s="911">
        <v>11670</v>
      </c>
    </row>
    <row r="48" spans="1:10" s="465" customFormat="1">
      <c r="A48" s="468" t="s">
        <v>1185</v>
      </c>
      <c r="B48" s="476"/>
      <c r="C48" s="931">
        <v>344</v>
      </c>
      <c r="D48" s="931"/>
      <c r="E48" s="931">
        <v>372</v>
      </c>
      <c r="F48" s="114"/>
      <c r="G48" s="931">
        <v>256</v>
      </c>
      <c r="I48" s="911">
        <v>300</v>
      </c>
    </row>
    <row r="49" spans="1:9" s="465" customFormat="1">
      <c r="A49" s="468" t="s">
        <v>1184</v>
      </c>
      <c r="B49" s="476"/>
      <c r="C49" s="931">
        <v>3735</v>
      </c>
      <c r="D49" s="931"/>
      <c r="E49" s="931">
        <v>4124</v>
      </c>
      <c r="F49" s="114"/>
      <c r="G49" s="931">
        <v>7830</v>
      </c>
      <c r="I49" s="911">
        <v>7830</v>
      </c>
    </row>
    <row r="50" spans="1:9" s="465" customFormat="1">
      <c r="A50" s="468" t="s">
        <v>1190</v>
      </c>
      <c r="B50" s="476"/>
      <c r="C50" s="931">
        <v>5071</v>
      </c>
      <c r="D50" s="931"/>
      <c r="E50" s="931">
        <v>6247</v>
      </c>
      <c r="F50" s="114"/>
      <c r="G50" s="931">
        <v>14646</v>
      </c>
      <c r="I50" s="911">
        <v>14646</v>
      </c>
    </row>
    <row r="51" spans="1:9" s="465" customFormat="1" ht="12" customHeight="1">
      <c r="A51" s="472" t="s">
        <v>1189</v>
      </c>
      <c r="B51" s="476"/>
      <c r="C51" s="932"/>
      <c r="D51" s="932"/>
      <c r="E51" s="932"/>
      <c r="F51" s="114"/>
      <c r="G51" s="128"/>
      <c r="I51" s="910"/>
    </row>
    <row r="52" spans="1:9" s="465" customFormat="1" ht="12" customHeight="1">
      <c r="A52" s="472" t="s">
        <v>1188</v>
      </c>
      <c r="B52" s="476"/>
      <c r="C52" s="934"/>
      <c r="D52" s="934"/>
      <c r="E52" s="934"/>
      <c r="F52" s="114"/>
      <c r="G52" s="933"/>
      <c r="I52" s="910"/>
    </row>
    <row r="53" spans="1:9" s="465" customFormat="1" ht="11.25" customHeight="1">
      <c r="A53" s="468" t="s">
        <v>1187</v>
      </c>
      <c r="B53" s="476"/>
      <c r="C53" s="931">
        <v>2115</v>
      </c>
      <c r="D53" s="931"/>
      <c r="E53" s="931">
        <v>2315</v>
      </c>
      <c r="F53" s="114"/>
      <c r="G53" s="931">
        <v>3204</v>
      </c>
      <c r="I53" s="911">
        <v>3204</v>
      </c>
    </row>
    <row r="54" spans="1:9" s="465" customFormat="1" ht="12" customHeight="1">
      <c r="A54" s="468" t="s">
        <v>1186</v>
      </c>
      <c r="B54" s="476"/>
      <c r="C54" s="931">
        <v>7283</v>
      </c>
      <c r="D54" s="931"/>
      <c r="E54" s="931">
        <v>8358</v>
      </c>
      <c r="F54" s="114"/>
      <c r="G54" s="931">
        <v>13860</v>
      </c>
      <c r="I54" s="911">
        <v>13860</v>
      </c>
    </row>
    <row r="55" spans="1:9" s="465" customFormat="1">
      <c r="A55" s="468" t="s">
        <v>1185</v>
      </c>
      <c r="B55" s="476"/>
      <c r="C55" s="931">
        <v>272</v>
      </c>
      <c r="D55" s="931"/>
      <c r="E55" s="931">
        <v>285</v>
      </c>
      <c r="F55" s="114"/>
      <c r="G55" s="931">
        <v>326</v>
      </c>
      <c r="I55" s="911">
        <v>326</v>
      </c>
    </row>
    <row r="56" spans="1:9" s="465" customFormat="1">
      <c r="A56" s="468" t="s">
        <v>1184</v>
      </c>
      <c r="B56" s="476"/>
      <c r="C56" s="931">
        <v>3261</v>
      </c>
      <c r="D56" s="931"/>
      <c r="E56" s="931">
        <v>3292</v>
      </c>
      <c r="F56" s="114"/>
      <c r="G56" s="931">
        <v>8933</v>
      </c>
      <c r="I56" s="911">
        <v>8933</v>
      </c>
    </row>
    <row r="57" spans="1:9" s="465" customFormat="1">
      <c r="A57" s="468" t="s">
        <v>1183</v>
      </c>
      <c r="B57" s="476"/>
      <c r="C57" s="931">
        <v>2296</v>
      </c>
      <c r="D57" s="931"/>
      <c r="E57" s="931">
        <v>2612</v>
      </c>
      <c r="F57" s="114"/>
      <c r="G57" s="931">
        <v>8040</v>
      </c>
      <c r="I57" s="911">
        <v>8040</v>
      </c>
    </row>
    <row r="58" spans="1:9" s="465" customFormat="1">
      <c r="A58" s="472" t="s">
        <v>1182</v>
      </c>
      <c r="B58" s="239"/>
      <c r="C58" s="932"/>
      <c r="D58" s="932"/>
      <c r="E58" s="932"/>
      <c r="F58" s="114"/>
      <c r="G58" s="128"/>
      <c r="I58" s="910"/>
    </row>
    <row r="59" spans="1:9" s="465" customFormat="1">
      <c r="A59" s="468" t="s">
        <v>1181</v>
      </c>
      <c r="B59" s="239"/>
      <c r="C59" s="931">
        <v>7089</v>
      </c>
      <c r="D59" s="931"/>
      <c r="E59" s="931">
        <v>7200</v>
      </c>
      <c r="F59" s="114"/>
      <c r="G59" s="931">
        <v>6441</v>
      </c>
      <c r="I59" s="911">
        <v>6441</v>
      </c>
    </row>
    <row r="60" spans="1:9" s="465" customFormat="1">
      <c r="A60" s="468" t="s">
        <v>1180</v>
      </c>
      <c r="B60" s="239"/>
      <c r="C60" s="930">
        <v>861</v>
      </c>
      <c r="D60" s="930"/>
      <c r="E60" s="930">
        <v>870</v>
      </c>
      <c r="F60" s="114"/>
      <c r="G60" s="929">
        <v>870</v>
      </c>
      <c r="I60" s="928">
        <v>870</v>
      </c>
    </row>
    <row r="61" spans="1:9" s="473" customFormat="1">
      <c r="A61" s="475" t="s">
        <v>1179</v>
      </c>
      <c r="B61" s="488"/>
      <c r="C61" s="927"/>
      <c r="D61" s="191"/>
      <c r="E61" s="191"/>
      <c r="F61" s="191"/>
      <c r="G61" s="191"/>
      <c r="I61" s="917"/>
    </row>
    <row r="62" spans="1:9" s="465" customFormat="1">
      <c r="A62" s="472" t="s">
        <v>1178</v>
      </c>
      <c r="B62" s="476"/>
      <c r="C62" s="926">
        <v>2627</v>
      </c>
      <c r="D62" s="920"/>
      <c r="E62" s="920">
        <v>2423</v>
      </c>
      <c r="F62" s="114"/>
      <c r="G62" s="919">
        <v>2450</v>
      </c>
      <c r="I62" s="918">
        <v>2450</v>
      </c>
    </row>
    <row r="63" spans="1:9" s="465" customFormat="1">
      <c r="A63" s="468" t="s">
        <v>1177</v>
      </c>
      <c r="B63" s="476"/>
      <c r="C63" s="926"/>
      <c r="D63" s="920"/>
      <c r="E63" s="920"/>
      <c r="F63" s="114"/>
      <c r="G63" s="114"/>
      <c r="I63" s="910"/>
    </row>
    <row r="64" spans="1:9" s="465" customFormat="1">
      <c r="A64" s="778" t="s">
        <v>1176</v>
      </c>
      <c r="B64" s="476"/>
      <c r="C64" s="921">
        <v>26742</v>
      </c>
      <c r="D64" s="920"/>
      <c r="E64" s="920">
        <v>28273</v>
      </c>
      <c r="F64" s="114"/>
      <c r="G64" s="919">
        <v>28600</v>
      </c>
      <c r="I64" s="918">
        <v>28600</v>
      </c>
    </row>
    <row r="65" spans="1:9" s="465" customFormat="1">
      <c r="A65" s="778" t="s">
        <v>1175</v>
      </c>
      <c r="B65" s="476"/>
      <c r="C65" s="921">
        <v>68361</v>
      </c>
      <c r="D65" s="920"/>
      <c r="E65" s="920">
        <v>68114</v>
      </c>
      <c r="F65" s="114"/>
      <c r="G65" s="919">
        <v>68200</v>
      </c>
      <c r="I65" s="918">
        <v>68200</v>
      </c>
    </row>
    <row r="66" spans="1:9" s="465" customFormat="1">
      <c r="A66" s="468" t="s">
        <v>1174</v>
      </c>
      <c r="B66" s="476"/>
      <c r="C66" s="921"/>
      <c r="D66" s="920"/>
      <c r="E66" s="920"/>
      <c r="F66" s="114"/>
      <c r="G66" s="114"/>
      <c r="I66" s="910"/>
    </row>
    <row r="67" spans="1:9" s="465" customFormat="1">
      <c r="A67" s="778" t="s">
        <v>1173</v>
      </c>
      <c r="B67" s="476"/>
      <c r="C67" s="921">
        <v>174</v>
      </c>
      <c r="D67" s="920"/>
      <c r="E67" s="920">
        <v>181</v>
      </c>
      <c r="F67" s="114"/>
      <c r="G67" s="919">
        <v>200</v>
      </c>
      <c r="I67" s="918">
        <v>200</v>
      </c>
    </row>
    <row r="68" spans="1:9" s="465" customFormat="1">
      <c r="A68" s="778" t="s">
        <v>1172</v>
      </c>
      <c r="B68" s="476"/>
      <c r="C68" s="921">
        <v>2118</v>
      </c>
      <c r="D68" s="920"/>
      <c r="E68" s="920">
        <v>2150</v>
      </c>
      <c r="F68" s="114"/>
      <c r="G68" s="919">
        <v>2200</v>
      </c>
      <c r="I68" s="918">
        <v>2200</v>
      </c>
    </row>
    <row r="69" spans="1:9" s="465" customFormat="1">
      <c r="A69" s="468" t="s">
        <v>1171</v>
      </c>
      <c r="B69" s="476"/>
      <c r="C69" s="921">
        <v>442</v>
      </c>
      <c r="D69" s="920"/>
      <c r="E69" s="920">
        <v>592</v>
      </c>
      <c r="F69" s="114"/>
      <c r="G69" s="919">
        <v>550</v>
      </c>
      <c r="I69" s="918">
        <v>550</v>
      </c>
    </row>
    <row r="70" spans="1:9" s="465" customFormat="1">
      <c r="A70" s="468" t="s">
        <v>1170</v>
      </c>
      <c r="B70" s="476"/>
      <c r="C70" s="921"/>
      <c r="D70" s="920"/>
      <c r="E70" s="920"/>
      <c r="F70" s="114"/>
      <c r="G70" s="114"/>
      <c r="I70" s="910"/>
    </row>
    <row r="71" spans="1:9" s="465" customFormat="1">
      <c r="A71" s="778" t="s">
        <v>1169</v>
      </c>
      <c r="B71" s="476"/>
      <c r="C71" s="921">
        <v>425</v>
      </c>
      <c r="D71" s="920"/>
      <c r="E71" s="920">
        <v>451</v>
      </c>
      <c r="F71" s="114"/>
      <c r="G71" s="919">
        <v>473</v>
      </c>
      <c r="I71" s="918">
        <v>473</v>
      </c>
    </row>
    <row r="72" spans="1:9" s="465" customFormat="1">
      <c r="A72" s="778" t="s">
        <v>1161</v>
      </c>
      <c r="B72" s="476"/>
      <c r="C72" s="921">
        <v>1370</v>
      </c>
      <c r="D72" s="920"/>
      <c r="E72" s="920">
        <v>1057</v>
      </c>
      <c r="F72" s="114"/>
      <c r="G72" s="919">
        <v>1200</v>
      </c>
      <c r="I72" s="918">
        <v>1200</v>
      </c>
    </row>
    <row r="73" spans="1:9" s="465" customFormat="1">
      <c r="A73" s="468" t="s">
        <v>1168</v>
      </c>
      <c r="B73" s="476"/>
      <c r="C73" s="921"/>
      <c r="D73" s="920"/>
      <c r="E73" s="920"/>
      <c r="F73" s="114"/>
      <c r="G73" s="114"/>
      <c r="I73" s="910"/>
    </row>
    <row r="74" spans="1:9" s="465" customFormat="1">
      <c r="A74" s="778" t="s">
        <v>1167</v>
      </c>
      <c r="B74" s="476"/>
      <c r="C74" s="921">
        <v>1982</v>
      </c>
      <c r="D74" s="920"/>
      <c r="E74" s="920">
        <v>2356</v>
      </c>
      <c r="F74" s="114"/>
      <c r="G74" s="919">
        <v>2360</v>
      </c>
      <c r="I74" s="918">
        <v>2360</v>
      </c>
    </row>
    <row r="75" spans="1:9" s="465" customFormat="1">
      <c r="A75" s="468" t="s">
        <v>1166</v>
      </c>
      <c r="B75" s="476"/>
      <c r="C75" s="921"/>
      <c r="D75" s="920"/>
      <c r="E75" s="920"/>
      <c r="F75" s="114"/>
      <c r="G75" s="114"/>
      <c r="I75" s="910"/>
    </row>
    <row r="76" spans="1:9" s="465" customFormat="1">
      <c r="A76" s="778" t="s">
        <v>102</v>
      </c>
      <c r="B76" s="476"/>
      <c r="C76" s="921">
        <v>8374</v>
      </c>
      <c r="D76" s="920"/>
      <c r="E76" s="920">
        <v>7690</v>
      </c>
      <c r="F76" s="114"/>
      <c r="G76" s="919">
        <v>8000</v>
      </c>
      <c r="I76" s="918">
        <v>8000</v>
      </c>
    </row>
    <row r="77" spans="1:9" s="465" customFormat="1">
      <c r="A77" s="778" t="s">
        <v>1165</v>
      </c>
      <c r="B77" s="476"/>
      <c r="C77" s="921">
        <v>2581</v>
      </c>
      <c r="D77" s="920"/>
      <c r="E77" s="920">
        <v>2085</v>
      </c>
      <c r="F77" s="114"/>
      <c r="G77" s="919">
        <v>2500</v>
      </c>
      <c r="I77" s="918">
        <v>2500</v>
      </c>
    </row>
    <row r="78" spans="1:9" s="465" customFormat="1">
      <c r="A78" s="778" t="s">
        <v>1164</v>
      </c>
      <c r="B78" s="476"/>
      <c r="C78" s="921">
        <v>8283</v>
      </c>
      <c r="D78" s="920"/>
      <c r="E78" s="920">
        <v>9006</v>
      </c>
      <c r="F78" s="114"/>
      <c r="G78" s="919">
        <v>8500</v>
      </c>
      <c r="I78" s="918">
        <v>8500</v>
      </c>
    </row>
    <row r="79" spans="1:9" s="465" customFormat="1">
      <c r="A79" s="778" t="s">
        <v>1163</v>
      </c>
      <c r="B79" s="476"/>
      <c r="C79" s="925">
        <v>7.31</v>
      </c>
      <c r="D79" s="925"/>
      <c r="E79" s="925">
        <v>8.3000000000000007</v>
      </c>
      <c r="F79" s="924"/>
      <c r="G79" s="923">
        <v>7.5</v>
      </c>
      <c r="I79" s="922">
        <v>8</v>
      </c>
    </row>
    <row r="80" spans="1:9" s="465" customFormat="1">
      <c r="A80" s="468" t="s">
        <v>1162</v>
      </c>
      <c r="B80" s="476"/>
      <c r="C80" s="921"/>
      <c r="D80" s="920"/>
      <c r="E80" s="920"/>
      <c r="F80" s="114"/>
      <c r="G80" s="114"/>
      <c r="I80" s="910"/>
    </row>
    <row r="81" spans="1:9" s="465" customFormat="1">
      <c r="A81" s="778" t="s">
        <v>228</v>
      </c>
      <c r="B81" s="476"/>
      <c r="C81" s="921">
        <v>993</v>
      </c>
      <c r="D81" s="920"/>
      <c r="E81" s="920">
        <v>737</v>
      </c>
      <c r="F81" s="114"/>
      <c r="G81" s="919">
        <v>1000</v>
      </c>
      <c r="I81" s="918">
        <v>1000</v>
      </c>
    </row>
    <row r="82" spans="1:9" s="465" customFormat="1">
      <c r="A82" s="778" t="s">
        <v>1161</v>
      </c>
      <c r="B82" s="476"/>
      <c r="C82" s="921">
        <v>4434</v>
      </c>
      <c r="D82" s="920"/>
      <c r="E82" s="920">
        <v>4952</v>
      </c>
      <c r="F82" s="114"/>
      <c r="G82" s="919">
        <v>5000</v>
      </c>
      <c r="I82" s="918">
        <v>5000</v>
      </c>
    </row>
    <row r="83" spans="1:9" s="465" customFormat="1">
      <c r="A83" s="468" t="s">
        <v>1160</v>
      </c>
      <c r="B83" s="476"/>
      <c r="C83" s="921"/>
      <c r="D83" s="920"/>
      <c r="E83" s="920"/>
      <c r="F83" s="114"/>
      <c r="G83" s="114"/>
      <c r="I83" s="910"/>
    </row>
    <row r="84" spans="1:9" s="465" customFormat="1">
      <c r="A84" s="778" t="s">
        <v>1157</v>
      </c>
      <c r="B84" s="476"/>
      <c r="C84" s="921">
        <v>301</v>
      </c>
      <c r="D84" s="920"/>
      <c r="E84" s="920">
        <v>285</v>
      </c>
      <c r="F84" s="114"/>
      <c r="G84" s="919">
        <v>300</v>
      </c>
      <c r="I84" s="918">
        <v>300</v>
      </c>
    </row>
    <row r="85" spans="1:9" s="465" customFormat="1">
      <c r="A85" s="778" t="s">
        <v>1159</v>
      </c>
      <c r="B85" s="476"/>
      <c r="C85" s="921">
        <v>24</v>
      </c>
      <c r="D85" s="920"/>
      <c r="E85" s="920">
        <v>32</v>
      </c>
      <c r="F85" s="114"/>
      <c r="G85" s="919">
        <v>25</v>
      </c>
      <c r="I85" s="918">
        <v>25</v>
      </c>
    </row>
    <row r="86" spans="1:9" s="465" customFormat="1">
      <c r="A86" s="468" t="s">
        <v>1158</v>
      </c>
      <c r="B86" s="476"/>
      <c r="C86" s="921"/>
      <c r="D86" s="920"/>
      <c r="E86" s="920"/>
      <c r="F86" s="114"/>
      <c r="G86" s="114"/>
      <c r="I86" s="910"/>
    </row>
    <row r="87" spans="1:9" s="465" customFormat="1">
      <c r="A87" s="778" t="s">
        <v>1157</v>
      </c>
      <c r="B87" s="476"/>
      <c r="C87" s="921">
        <v>7973</v>
      </c>
      <c r="D87" s="920"/>
      <c r="E87" s="920">
        <v>8112</v>
      </c>
      <c r="F87" s="114"/>
      <c r="G87" s="919">
        <v>8000</v>
      </c>
      <c r="I87" s="918">
        <v>10000</v>
      </c>
    </row>
    <row r="88" spans="1:9" s="473" customFormat="1">
      <c r="A88" s="489" t="s">
        <v>1156</v>
      </c>
      <c r="B88" s="488"/>
      <c r="I88" s="917"/>
    </row>
    <row r="89" spans="1:9" s="465" customFormat="1">
      <c r="A89" s="483" t="s">
        <v>1155</v>
      </c>
      <c r="B89" s="476"/>
      <c r="I89" s="910"/>
    </row>
    <row r="90" spans="1:9" s="465" customFormat="1">
      <c r="A90" s="481" t="s">
        <v>1106</v>
      </c>
      <c r="B90" s="476"/>
      <c r="C90" s="914">
        <v>2106</v>
      </c>
      <c r="D90" s="913"/>
      <c r="E90" s="912">
        <v>2356</v>
      </c>
      <c r="G90" s="912">
        <v>2310</v>
      </c>
      <c r="I90" s="911">
        <v>2248</v>
      </c>
    </row>
    <row r="91" spans="1:9" s="465" customFormat="1">
      <c r="A91" s="478" t="s">
        <v>1154</v>
      </c>
      <c r="B91" s="476"/>
      <c r="C91" s="914">
        <v>1942</v>
      </c>
      <c r="D91" s="913"/>
      <c r="E91" s="912">
        <v>1894</v>
      </c>
      <c r="G91" s="912">
        <v>1858</v>
      </c>
      <c r="I91" s="911">
        <v>1995</v>
      </c>
    </row>
    <row r="92" spans="1:9" s="465" customFormat="1">
      <c r="A92" s="481" t="s">
        <v>1153</v>
      </c>
      <c r="B92" s="476"/>
      <c r="C92" s="914">
        <v>1692</v>
      </c>
      <c r="D92" s="913"/>
      <c r="E92" s="912">
        <v>1940</v>
      </c>
      <c r="G92" s="912">
        <v>1920</v>
      </c>
      <c r="I92" s="911">
        <v>1984</v>
      </c>
    </row>
    <row r="93" spans="1:9" s="465" customFormat="1">
      <c r="A93" s="478" t="s">
        <v>1152</v>
      </c>
      <c r="B93" s="476"/>
      <c r="C93" s="914">
        <v>547</v>
      </c>
      <c r="D93" s="913"/>
      <c r="E93" s="912">
        <v>482</v>
      </c>
      <c r="G93" s="912">
        <v>475</v>
      </c>
      <c r="I93" s="911">
        <v>500</v>
      </c>
    </row>
    <row r="94" spans="1:9" s="465" customFormat="1">
      <c r="A94" s="478" t="s">
        <v>1151</v>
      </c>
      <c r="B94" s="476"/>
      <c r="C94" s="914">
        <v>902</v>
      </c>
      <c r="D94" s="913"/>
      <c r="E94" s="912">
        <v>1258</v>
      </c>
      <c r="G94" s="912">
        <v>1250</v>
      </c>
      <c r="I94" s="911">
        <v>1262</v>
      </c>
    </row>
    <row r="95" spans="1:9" s="465" customFormat="1">
      <c r="A95" s="478" t="s">
        <v>1150</v>
      </c>
      <c r="B95" s="476"/>
      <c r="C95" s="914">
        <v>81</v>
      </c>
      <c r="D95" s="913"/>
      <c r="E95" s="912">
        <v>94</v>
      </c>
      <c r="G95" s="912">
        <v>75</v>
      </c>
      <c r="I95" s="911">
        <v>90</v>
      </c>
    </row>
    <row r="96" spans="1:9" s="465" customFormat="1">
      <c r="A96" s="478" t="s">
        <v>1149</v>
      </c>
      <c r="B96" s="476"/>
      <c r="C96" s="914">
        <v>162</v>
      </c>
      <c r="D96" s="913"/>
      <c r="E96" s="912">
        <v>106</v>
      </c>
      <c r="G96" s="912">
        <v>120</v>
      </c>
      <c r="I96" s="911">
        <v>132</v>
      </c>
    </row>
    <row r="97" spans="1:247" s="465" customFormat="1">
      <c r="A97" s="478" t="s">
        <v>1103</v>
      </c>
      <c r="B97" s="476"/>
      <c r="C97" s="914">
        <v>2356</v>
      </c>
      <c r="D97" s="913"/>
      <c r="E97" s="912">
        <v>2310</v>
      </c>
      <c r="G97" s="912">
        <v>2248</v>
      </c>
      <c r="I97" s="911">
        <v>2259</v>
      </c>
    </row>
    <row r="98" spans="1:247" s="465" customFormat="1">
      <c r="A98" s="481" t="s">
        <v>1148</v>
      </c>
      <c r="B98" s="476"/>
      <c r="C98" s="916"/>
      <c r="D98" s="913"/>
      <c r="E98" s="915"/>
      <c r="G98" s="915"/>
      <c r="I98" s="910"/>
    </row>
    <row r="99" spans="1:247" s="465" customFormat="1">
      <c r="A99" s="478" t="s">
        <v>1147</v>
      </c>
      <c r="B99" s="476"/>
      <c r="C99" s="914">
        <v>33</v>
      </c>
      <c r="D99" s="913"/>
      <c r="E99" s="912">
        <v>36</v>
      </c>
      <c r="G99" s="912">
        <v>41</v>
      </c>
      <c r="I99" s="911">
        <v>36</v>
      </c>
    </row>
    <row r="100" spans="1:247" s="465" customFormat="1">
      <c r="A100" s="478" t="s">
        <v>1146</v>
      </c>
      <c r="B100" s="476"/>
      <c r="C100" s="914">
        <v>13</v>
      </c>
      <c r="D100" s="913"/>
      <c r="E100" s="912">
        <v>22</v>
      </c>
      <c r="G100" s="912">
        <v>5</v>
      </c>
      <c r="I100" s="911">
        <v>15</v>
      </c>
    </row>
    <row r="101" spans="1:247" s="465" customFormat="1">
      <c r="A101" s="478" t="s">
        <v>1145</v>
      </c>
      <c r="B101" s="476"/>
      <c r="C101" s="914">
        <v>10</v>
      </c>
      <c r="D101" s="913"/>
      <c r="E101" s="912">
        <v>17</v>
      </c>
      <c r="G101" s="912">
        <v>10</v>
      </c>
      <c r="I101" s="911">
        <v>20</v>
      </c>
    </row>
    <row r="102" spans="1:247" s="465" customFormat="1">
      <c r="A102" s="478" t="s">
        <v>1103</v>
      </c>
      <c r="B102" s="476"/>
      <c r="C102" s="914">
        <v>36</v>
      </c>
      <c r="D102" s="913"/>
      <c r="E102" s="912">
        <v>41</v>
      </c>
      <c r="G102" s="912">
        <v>36</v>
      </c>
      <c r="I102" s="911">
        <v>31</v>
      </c>
    </row>
    <row r="103" spans="1:247" s="465" customFormat="1">
      <c r="A103" s="478"/>
      <c r="B103" s="476"/>
      <c r="I103" s="910"/>
    </row>
    <row r="104" spans="1:247" s="459" customFormat="1">
      <c r="A104" s="909" t="s">
        <v>1</v>
      </c>
      <c r="B104" s="908"/>
      <c r="C104" s="907"/>
      <c r="D104" s="905"/>
      <c r="E104" s="906"/>
      <c r="F104" s="905"/>
      <c r="G104" s="906"/>
      <c r="H104" s="905"/>
      <c r="I104" s="906"/>
      <c r="J104" s="905"/>
    </row>
    <row r="105" spans="1:247" ht="50.25" customHeight="1">
      <c r="A105" s="1790" t="s">
        <v>1144</v>
      </c>
      <c r="B105" s="1791"/>
      <c r="C105" s="1792"/>
      <c r="D105" s="1791"/>
      <c r="E105" s="1792"/>
      <c r="F105" s="1791"/>
      <c r="G105" s="1792"/>
      <c r="H105" s="1791"/>
      <c r="I105" s="1792"/>
      <c r="J105" s="1791"/>
    </row>
    <row r="106" spans="1:247">
      <c r="A106" s="1790" t="s">
        <v>1143</v>
      </c>
      <c r="B106" s="1790"/>
      <c r="C106" s="1790"/>
      <c r="D106" s="1790"/>
      <c r="E106" s="1790"/>
      <c r="F106" s="1790"/>
      <c r="G106" s="1790"/>
      <c r="H106" s="1790"/>
      <c r="I106" s="1790"/>
      <c r="J106" s="904"/>
    </row>
    <row r="107" spans="1:247" s="725" customFormat="1" ht="24.75" customHeight="1">
      <c r="A107" s="1790" t="s">
        <v>1142</v>
      </c>
      <c r="B107" s="1791"/>
      <c r="C107" s="1792"/>
      <c r="D107" s="1791"/>
      <c r="E107" s="1792"/>
      <c r="F107" s="1791"/>
      <c r="G107" s="1792"/>
      <c r="H107" s="1791"/>
      <c r="I107" s="1792"/>
      <c r="J107" s="1791"/>
      <c r="K107" s="1756"/>
      <c r="L107" s="1757"/>
      <c r="M107" s="1756"/>
      <c r="N107" s="1757"/>
      <c r="O107" s="1756"/>
      <c r="P107" s="1757"/>
      <c r="Q107" s="1756"/>
      <c r="R107" s="1757"/>
      <c r="S107" s="1756"/>
      <c r="T107" s="1776"/>
      <c r="U107" s="1756"/>
      <c r="V107" s="1757"/>
      <c r="W107" s="1756"/>
      <c r="X107" s="1757"/>
      <c r="Y107" s="1756"/>
      <c r="Z107" s="1757"/>
      <c r="AA107" s="1756"/>
      <c r="AB107" s="1757"/>
      <c r="AC107" s="1756"/>
      <c r="AD107" s="1757"/>
      <c r="AE107" s="1756"/>
      <c r="AF107" s="1757"/>
      <c r="AG107" s="1756"/>
      <c r="AH107" s="1776"/>
      <c r="AI107" s="1756"/>
      <c r="AJ107" s="1757"/>
      <c r="AK107" s="1756"/>
      <c r="AL107" s="1757"/>
      <c r="AM107" s="1756"/>
      <c r="AN107" s="1757"/>
      <c r="AO107" s="1756"/>
      <c r="AP107" s="1757"/>
      <c r="AQ107" s="1756"/>
      <c r="AR107" s="1757"/>
      <c r="AS107" s="1756"/>
      <c r="AT107" s="1757"/>
      <c r="AU107" s="1756"/>
      <c r="AV107" s="1776"/>
      <c r="AW107" s="1756"/>
      <c r="AX107" s="1757"/>
      <c r="AY107" s="1756"/>
      <c r="AZ107" s="1757"/>
      <c r="BA107" s="1756"/>
      <c r="BB107" s="1757"/>
      <c r="BC107" s="1756"/>
      <c r="BD107" s="1757"/>
      <c r="BE107" s="1756"/>
      <c r="BF107" s="1757"/>
      <c r="BG107" s="1756"/>
      <c r="BH107" s="1757"/>
      <c r="BI107" s="1756"/>
      <c r="BJ107" s="1776"/>
      <c r="BK107" s="1756"/>
      <c r="BL107" s="1757"/>
      <c r="BM107" s="1756"/>
      <c r="BN107" s="1757"/>
      <c r="BO107" s="1756"/>
      <c r="BP107" s="1757"/>
      <c r="BQ107" s="1756"/>
      <c r="BR107" s="1757"/>
      <c r="BS107" s="1756"/>
      <c r="BT107" s="1757"/>
      <c r="BU107" s="1756"/>
      <c r="BV107" s="1757"/>
      <c r="BW107" s="1756"/>
      <c r="BX107" s="1776"/>
      <c r="BY107" s="1756"/>
      <c r="BZ107" s="1757"/>
      <c r="CA107" s="1756"/>
      <c r="CB107" s="1757"/>
      <c r="CC107" s="1756"/>
      <c r="CD107" s="1757"/>
      <c r="CE107" s="1756"/>
      <c r="CF107" s="1757"/>
      <c r="CG107" s="1756"/>
      <c r="CH107" s="1757"/>
      <c r="CI107" s="1756"/>
      <c r="CJ107" s="1757"/>
      <c r="CK107" s="1756"/>
      <c r="CL107" s="1776"/>
      <c r="CM107" s="1756"/>
      <c r="CN107" s="1757"/>
      <c r="CO107" s="1756"/>
      <c r="CP107" s="1757"/>
      <c r="CQ107" s="1756"/>
      <c r="CR107" s="1757"/>
      <c r="CS107" s="1756"/>
      <c r="CT107" s="1757"/>
      <c r="CU107" s="1756"/>
      <c r="CV107" s="1757"/>
      <c r="CW107" s="1756"/>
      <c r="CX107" s="1757"/>
      <c r="CY107" s="1756"/>
      <c r="CZ107" s="1776"/>
      <c r="DA107" s="1756"/>
      <c r="DB107" s="1757"/>
      <c r="DC107" s="1756"/>
      <c r="DD107" s="1757"/>
      <c r="DE107" s="1756"/>
      <c r="DF107" s="1757"/>
      <c r="DG107" s="1756"/>
      <c r="DH107" s="1757"/>
      <c r="DI107" s="1756"/>
      <c r="DJ107" s="1757"/>
      <c r="DK107" s="1756"/>
      <c r="DL107" s="1757"/>
      <c r="DM107" s="1756"/>
      <c r="DN107" s="1776"/>
      <c r="DO107" s="1756"/>
      <c r="DP107" s="1757"/>
      <c r="DQ107" s="1756"/>
      <c r="DR107" s="1757"/>
      <c r="DS107" s="1756"/>
      <c r="DT107" s="1757"/>
      <c r="DU107" s="1756"/>
      <c r="DV107" s="1757"/>
      <c r="DW107" s="1756"/>
      <c r="DX107" s="1757"/>
      <c r="DY107" s="1756"/>
      <c r="DZ107" s="1757"/>
      <c r="EA107" s="1756"/>
      <c r="EB107" s="1776"/>
      <c r="EC107" s="1756"/>
      <c r="ED107" s="1757"/>
      <c r="EE107" s="1756"/>
      <c r="EF107" s="1757"/>
      <c r="EG107" s="1756"/>
      <c r="EH107" s="1757"/>
      <c r="EI107" s="1756"/>
      <c r="EJ107" s="1757"/>
      <c r="EK107" s="1756"/>
      <c r="EL107" s="1757"/>
      <c r="EM107" s="1756"/>
      <c r="EN107" s="1757"/>
      <c r="EO107" s="1756"/>
      <c r="EP107" s="1776"/>
      <c r="EQ107" s="1756"/>
      <c r="ER107" s="1757"/>
      <c r="ES107" s="1756"/>
      <c r="ET107" s="1757"/>
      <c r="EU107" s="1756"/>
      <c r="EV107" s="1757"/>
      <c r="EW107" s="1756"/>
      <c r="EX107" s="1757"/>
      <c r="EY107" s="1756"/>
      <c r="EZ107" s="1757"/>
      <c r="FA107" s="1756"/>
      <c r="FB107" s="1757"/>
      <c r="FC107" s="1756"/>
      <c r="FD107" s="1776"/>
      <c r="FE107" s="1756"/>
      <c r="FF107" s="1757"/>
      <c r="FG107" s="1756"/>
      <c r="FH107" s="1757"/>
      <c r="FI107" s="1756"/>
      <c r="FJ107" s="1757"/>
      <c r="FK107" s="1756"/>
      <c r="FL107" s="1757"/>
      <c r="FM107" s="1756"/>
      <c r="FN107" s="1757"/>
      <c r="FO107" s="1756"/>
      <c r="FP107" s="1757"/>
      <c r="FQ107" s="1756"/>
      <c r="FR107" s="1776"/>
      <c r="FS107" s="1756"/>
      <c r="FT107" s="1757"/>
      <c r="FU107" s="1756"/>
      <c r="FV107" s="1757"/>
      <c r="FW107" s="1756"/>
      <c r="FX107" s="1757"/>
      <c r="FY107" s="1756"/>
      <c r="FZ107" s="1757"/>
      <c r="GA107" s="1756"/>
      <c r="GB107" s="1757"/>
      <c r="GC107" s="1756"/>
      <c r="GD107" s="1757"/>
      <c r="GE107" s="1756"/>
      <c r="GF107" s="1776"/>
      <c r="GG107" s="1756"/>
      <c r="GH107" s="1757"/>
      <c r="GI107" s="1756"/>
      <c r="GJ107" s="1757"/>
      <c r="GK107" s="1756"/>
      <c r="GL107" s="1757"/>
      <c r="GM107" s="1756"/>
      <c r="GN107" s="1757"/>
      <c r="GO107" s="1756"/>
      <c r="GP107" s="1757"/>
      <c r="GQ107" s="1756"/>
      <c r="GR107" s="1757"/>
      <c r="GS107" s="1756"/>
      <c r="GT107" s="1776"/>
      <c r="GU107" s="1756"/>
      <c r="GV107" s="1757"/>
      <c r="GW107" s="1756"/>
      <c r="GX107" s="1757"/>
      <c r="GY107" s="1756"/>
      <c r="GZ107" s="1757"/>
      <c r="HA107" s="1756"/>
      <c r="HB107" s="1757"/>
      <c r="HC107" s="1756"/>
      <c r="HD107" s="1757"/>
      <c r="HE107" s="1756"/>
      <c r="HF107" s="1757"/>
      <c r="HG107" s="1756"/>
      <c r="HH107" s="1776"/>
      <c r="HI107" s="1756"/>
      <c r="HJ107" s="1757"/>
      <c r="HK107" s="1756"/>
      <c r="HL107" s="1757"/>
      <c r="HM107" s="1756"/>
      <c r="HN107" s="1757"/>
      <c r="HO107" s="1756"/>
      <c r="HP107" s="1757"/>
      <c r="HQ107" s="1756"/>
      <c r="HR107" s="1757"/>
      <c r="HS107" s="1756"/>
      <c r="HT107" s="1757"/>
      <c r="HU107" s="1756"/>
      <c r="HV107" s="1776"/>
      <c r="HW107" s="1756"/>
      <c r="HX107" s="1757"/>
      <c r="HY107" s="1756"/>
      <c r="HZ107" s="1757"/>
      <c r="IA107" s="1756"/>
      <c r="IB107" s="1757"/>
      <c r="IC107" s="1756"/>
      <c r="ID107" s="1757"/>
      <c r="IE107" s="1756"/>
      <c r="IF107" s="1757"/>
      <c r="IG107" s="1756"/>
      <c r="IH107" s="1757"/>
      <c r="II107" s="1756"/>
      <c r="IJ107" s="1776"/>
      <c r="IK107" s="1756"/>
      <c r="IL107" s="1757"/>
      <c r="IM107" s="1756"/>
    </row>
    <row r="108" spans="1:247">
      <c r="B108" s="455"/>
      <c r="C108" s="455"/>
      <c r="D108" s="455"/>
      <c r="E108" s="456"/>
      <c r="F108" s="456"/>
    </row>
    <row r="109" spans="1:247">
      <c r="B109" s="455"/>
      <c r="C109" s="455"/>
      <c r="D109" s="455"/>
      <c r="E109" s="456"/>
      <c r="F109" s="456"/>
    </row>
    <row r="110" spans="1:247">
      <c r="B110" s="455"/>
      <c r="C110" s="455"/>
      <c r="D110" s="455"/>
      <c r="E110" s="456"/>
      <c r="F110" s="456"/>
    </row>
    <row r="111" spans="1:247">
      <c r="B111" s="455"/>
      <c r="C111" s="455"/>
      <c r="D111" s="455"/>
      <c r="E111" s="456"/>
      <c r="F111" s="456"/>
    </row>
    <row r="112" spans="1:247">
      <c r="B112" s="455"/>
      <c r="C112" s="455"/>
      <c r="D112" s="455"/>
      <c r="E112" s="456"/>
      <c r="F112" s="456"/>
    </row>
    <row r="113" spans="2:6">
      <c r="B113" s="455"/>
      <c r="C113" s="455"/>
      <c r="D113" s="455"/>
      <c r="E113" s="456"/>
      <c r="F113" s="456"/>
    </row>
    <row r="114" spans="2:6">
      <c r="B114" s="455"/>
      <c r="C114" s="455"/>
      <c r="D114" s="455"/>
      <c r="E114" s="456"/>
      <c r="F114" s="456"/>
    </row>
    <row r="115" spans="2:6">
      <c r="B115" s="455"/>
      <c r="C115" s="455"/>
      <c r="D115" s="455"/>
      <c r="E115" s="456"/>
      <c r="F115" s="456"/>
    </row>
    <row r="116" spans="2:6">
      <c r="B116" s="455"/>
      <c r="C116" s="455"/>
      <c r="D116" s="455"/>
      <c r="E116" s="456"/>
      <c r="F116" s="456"/>
    </row>
    <row r="117" spans="2:6">
      <c r="B117" s="455"/>
      <c r="C117" s="455"/>
      <c r="D117" s="455"/>
      <c r="E117" s="456"/>
      <c r="F117" s="456"/>
    </row>
    <row r="118" spans="2:6">
      <c r="B118" s="455"/>
      <c r="C118" s="455"/>
      <c r="D118" s="455"/>
      <c r="E118" s="456"/>
      <c r="F118" s="456"/>
    </row>
    <row r="119" spans="2:6">
      <c r="B119" s="455"/>
      <c r="C119" s="455"/>
      <c r="D119" s="455"/>
      <c r="E119" s="456"/>
      <c r="F119" s="456"/>
    </row>
    <row r="120" spans="2:6">
      <c r="B120" s="455"/>
      <c r="C120" s="455"/>
      <c r="D120" s="455"/>
      <c r="E120" s="456"/>
      <c r="F120" s="456"/>
    </row>
    <row r="121" spans="2:6">
      <c r="B121" s="455"/>
      <c r="C121" s="455"/>
      <c r="D121" s="455"/>
      <c r="E121" s="456"/>
      <c r="F121" s="456"/>
    </row>
    <row r="122" spans="2:6">
      <c r="B122" s="455"/>
      <c r="C122" s="455"/>
      <c r="D122" s="455"/>
      <c r="E122" s="456"/>
      <c r="F122" s="456"/>
    </row>
    <row r="123" spans="2:6">
      <c r="B123" s="455"/>
      <c r="C123" s="455"/>
      <c r="D123" s="455"/>
      <c r="E123" s="456"/>
      <c r="F123" s="456"/>
    </row>
    <row r="124" spans="2:6">
      <c r="B124" s="455"/>
      <c r="C124" s="455"/>
      <c r="D124" s="455"/>
      <c r="E124" s="456"/>
      <c r="F124" s="456"/>
    </row>
    <row r="125" spans="2:6">
      <c r="B125" s="455"/>
      <c r="C125" s="455"/>
      <c r="D125" s="455"/>
      <c r="E125" s="456"/>
      <c r="F125" s="456"/>
    </row>
    <row r="126" spans="2:6">
      <c r="B126" s="455"/>
      <c r="C126" s="455"/>
      <c r="D126" s="455"/>
      <c r="E126" s="456"/>
      <c r="F126" s="456"/>
    </row>
    <row r="127" spans="2:6">
      <c r="B127" s="455"/>
      <c r="C127" s="455"/>
      <c r="D127" s="455"/>
      <c r="E127" s="456"/>
      <c r="F127" s="456"/>
    </row>
    <row r="128" spans="2:6">
      <c r="B128" s="455"/>
      <c r="C128" s="455"/>
      <c r="D128" s="455"/>
      <c r="E128" s="456"/>
      <c r="F128" s="456"/>
    </row>
    <row r="129" spans="2:6">
      <c r="B129" s="455"/>
      <c r="C129" s="455"/>
      <c r="D129" s="455"/>
      <c r="E129" s="456"/>
      <c r="F129" s="456"/>
    </row>
    <row r="130" spans="2:6">
      <c r="B130" s="455"/>
      <c r="C130" s="455"/>
      <c r="D130" s="455"/>
      <c r="E130" s="456"/>
      <c r="F130" s="456"/>
    </row>
    <row r="131" spans="2:6">
      <c r="B131" s="455"/>
      <c r="C131" s="455"/>
      <c r="D131" s="455"/>
      <c r="E131" s="456"/>
      <c r="F131" s="456"/>
    </row>
    <row r="132" spans="2:6">
      <c r="B132" s="455"/>
      <c r="C132" s="455"/>
      <c r="D132" s="455"/>
      <c r="E132" s="456"/>
      <c r="F132" s="456"/>
    </row>
    <row r="133" spans="2:6">
      <c r="B133" s="455"/>
      <c r="C133" s="455"/>
      <c r="D133" s="455"/>
      <c r="E133" s="456"/>
      <c r="F133" s="456"/>
    </row>
    <row r="134" spans="2:6">
      <c r="B134" s="455"/>
      <c r="C134" s="455"/>
      <c r="D134" s="455"/>
      <c r="E134" s="456"/>
      <c r="F134" s="456"/>
    </row>
    <row r="135" spans="2:6">
      <c r="B135" s="455"/>
      <c r="C135" s="455"/>
      <c r="D135" s="455"/>
      <c r="E135" s="456"/>
      <c r="F135" s="456"/>
    </row>
    <row r="136" spans="2:6">
      <c r="B136" s="455"/>
      <c r="C136" s="455"/>
      <c r="D136" s="455"/>
      <c r="E136" s="456"/>
      <c r="F136" s="456"/>
    </row>
    <row r="137" spans="2:6">
      <c r="B137" s="455"/>
    </row>
    <row r="138" spans="2:6">
      <c r="B138" s="455"/>
    </row>
    <row r="139" spans="2:6">
      <c r="B139" s="455"/>
    </row>
    <row r="140" spans="2:6">
      <c r="B140" s="455"/>
    </row>
    <row r="141" spans="2:6">
      <c r="B141" s="455"/>
    </row>
    <row r="142" spans="2:6">
      <c r="B142" s="455"/>
    </row>
    <row r="143" spans="2:6">
      <c r="B143" s="455"/>
    </row>
    <row r="144" spans="2:6">
      <c r="B144" s="455"/>
    </row>
    <row r="145" spans="2:2">
      <c r="B145" s="455"/>
    </row>
    <row r="146" spans="2:2">
      <c r="B146" s="455"/>
    </row>
    <row r="147" spans="2:2">
      <c r="B147" s="455"/>
    </row>
    <row r="148" spans="2:2">
      <c r="B148" s="455"/>
    </row>
    <row r="149" spans="2:2">
      <c r="B149" s="455"/>
    </row>
    <row r="150" spans="2:2">
      <c r="B150" s="455"/>
    </row>
    <row r="151" spans="2:2">
      <c r="B151" s="455"/>
    </row>
    <row r="152" spans="2:2">
      <c r="B152" s="455"/>
    </row>
    <row r="153" spans="2:2">
      <c r="B153" s="455"/>
    </row>
  </sheetData>
  <mergeCells count="21">
    <mergeCell ref="IJ107:IM107"/>
    <mergeCell ref="FR107:GE107"/>
    <mergeCell ref="GF107:GS107"/>
    <mergeCell ref="GT107:HG107"/>
    <mergeCell ref="HH107:HU107"/>
    <mergeCell ref="HV107:II107"/>
    <mergeCell ref="A105:J105"/>
    <mergeCell ref="A106:I106"/>
    <mergeCell ref="A107:J107"/>
    <mergeCell ref="K107:S107"/>
    <mergeCell ref="FD107:FQ107"/>
    <mergeCell ref="T107:AG107"/>
    <mergeCell ref="AH107:AU107"/>
    <mergeCell ref="AV107:BI107"/>
    <mergeCell ref="BJ107:BW107"/>
    <mergeCell ref="BX107:CK107"/>
    <mergeCell ref="CL107:CY107"/>
    <mergeCell ref="CZ107:DM107"/>
    <mergeCell ref="DN107:EA107"/>
    <mergeCell ref="EB107:EO107"/>
    <mergeCell ref="EP107:FC107"/>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2" pageOrder="overThenDown" orientation="portrait" cellComments="atEnd"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J11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68" sqref="A68"/>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1141</v>
      </c>
      <c r="C3" s="61" t="s">
        <v>1140</v>
      </c>
      <c r="D3" s="58"/>
      <c r="E3" s="59"/>
      <c r="F3" s="60"/>
      <c r="G3" s="59"/>
      <c r="H3" s="58"/>
      <c r="I3" s="59"/>
      <c r="J3" s="58"/>
    </row>
    <row r="4" spans="1:10" s="53" customFormat="1" ht="15.75">
      <c r="A4" s="57" t="s">
        <v>46</v>
      </c>
      <c r="B4" s="61" t="s">
        <v>1278</v>
      </c>
      <c r="C4" s="61" t="s">
        <v>1277</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188"/>
      <c r="D9" s="72"/>
      <c r="E9" s="72"/>
      <c r="F9" s="72"/>
      <c r="G9" s="72"/>
      <c r="H9" s="72"/>
      <c r="I9" s="72"/>
      <c r="J9" s="72"/>
    </row>
    <row r="10" spans="1:10" s="29" customFormat="1">
      <c r="A10" s="969" t="s">
        <v>1276</v>
      </c>
      <c r="B10" s="32"/>
      <c r="C10" s="188"/>
      <c r="D10" s="72"/>
      <c r="E10" s="72"/>
      <c r="F10" s="72"/>
      <c r="G10" s="72"/>
      <c r="H10" s="72"/>
      <c r="I10" s="72"/>
      <c r="J10" s="72"/>
    </row>
    <row r="11" spans="1:10" s="20" customFormat="1">
      <c r="A11" s="959" t="s">
        <v>1275</v>
      </c>
      <c r="B11" s="23"/>
      <c r="C11" s="81">
        <v>1157</v>
      </c>
      <c r="D11" s="95"/>
      <c r="E11" s="81">
        <v>948</v>
      </c>
      <c r="F11" s="331"/>
      <c r="G11" s="81">
        <v>1000</v>
      </c>
      <c r="H11" s="69"/>
      <c r="I11" s="71">
        <v>1000</v>
      </c>
      <c r="J11" s="69"/>
    </row>
    <row r="12" spans="1:10" s="20" customFormat="1">
      <c r="A12" s="24" t="s">
        <v>1271</v>
      </c>
      <c r="B12" s="23"/>
      <c r="C12" s="81">
        <v>68291</v>
      </c>
      <c r="D12" s="95"/>
      <c r="E12" s="81">
        <v>59536</v>
      </c>
      <c r="F12" s="331"/>
      <c r="G12" s="81">
        <v>60000</v>
      </c>
      <c r="H12" s="69"/>
      <c r="I12" s="71">
        <v>80000</v>
      </c>
      <c r="J12" s="69"/>
    </row>
    <row r="13" spans="1:10" s="20" customFormat="1">
      <c r="A13" s="24" t="s">
        <v>1270</v>
      </c>
      <c r="B13" s="23"/>
      <c r="C13" s="81">
        <v>39592</v>
      </c>
      <c r="D13" s="95"/>
      <c r="E13" s="81">
        <v>46095</v>
      </c>
      <c r="F13" s="331"/>
      <c r="G13" s="81">
        <v>50000</v>
      </c>
      <c r="H13" s="69"/>
      <c r="I13" s="71">
        <v>60000</v>
      </c>
      <c r="J13" s="69"/>
    </row>
    <row r="14" spans="1:10" s="20" customFormat="1">
      <c r="A14" s="24" t="s">
        <v>1269</v>
      </c>
      <c r="B14" s="23"/>
      <c r="C14" s="81">
        <v>39199</v>
      </c>
      <c r="D14" s="95"/>
      <c r="E14" s="81">
        <v>42500</v>
      </c>
      <c r="F14" s="331"/>
      <c r="G14" s="81">
        <v>40000</v>
      </c>
      <c r="H14" s="69"/>
      <c r="I14" s="71">
        <v>50000</v>
      </c>
      <c r="J14" s="69"/>
    </row>
    <row r="15" spans="1:10" s="20" customFormat="1">
      <c r="A15" s="959" t="s">
        <v>1274</v>
      </c>
      <c r="B15" s="23"/>
      <c r="C15" s="968"/>
      <c r="D15" s="95"/>
      <c r="E15" s="968"/>
      <c r="F15" s="69"/>
      <c r="G15" s="968"/>
      <c r="H15" s="69"/>
      <c r="I15" s="69"/>
      <c r="J15" s="69"/>
    </row>
    <row r="16" spans="1:10" s="20" customFormat="1">
      <c r="A16" s="24" t="s">
        <v>379</v>
      </c>
      <c r="B16" s="23"/>
      <c r="C16" s="81">
        <v>3205</v>
      </c>
      <c r="D16" s="183"/>
      <c r="E16" s="81">
        <v>3413</v>
      </c>
      <c r="F16" s="331"/>
      <c r="G16" s="81">
        <v>3500</v>
      </c>
      <c r="H16" s="69"/>
      <c r="I16" s="71">
        <v>3500</v>
      </c>
      <c r="J16" s="69"/>
    </row>
    <row r="17" spans="1:10" s="20" customFormat="1">
      <c r="A17" s="24" t="s">
        <v>431</v>
      </c>
      <c r="B17" s="23"/>
      <c r="C17" s="81">
        <v>5077</v>
      </c>
      <c r="D17" s="183"/>
      <c r="E17" s="81">
        <v>4508</v>
      </c>
      <c r="F17" s="331"/>
      <c r="G17" s="81">
        <v>5000</v>
      </c>
      <c r="H17" s="69"/>
      <c r="I17" s="71">
        <v>5000</v>
      </c>
      <c r="J17" s="69"/>
    </row>
    <row r="18" spans="1:10" s="20" customFormat="1">
      <c r="A18" s="959" t="s">
        <v>1273</v>
      </c>
      <c r="B18" s="23"/>
      <c r="C18" s="81">
        <v>475</v>
      </c>
      <c r="D18" s="183"/>
      <c r="E18" s="81">
        <v>252</v>
      </c>
      <c r="F18" s="331"/>
      <c r="G18" s="81">
        <v>250</v>
      </c>
      <c r="H18" s="69"/>
      <c r="I18" s="71">
        <v>250</v>
      </c>
      <c r="J18" s="69"/>
    </row>
    <row r="19" spans="1:10" s="20" customFormat="1">
      <c r="A19" s="959" t="s">
        <v>1272</v>
      </c>
      <c r="B19" s="23"/>
      <c r="C19" s="81">
        <v>2685</v>
      </c>
      <c r="D19" s="183"/>
      <c r="E19" s="81">
        <v>2480</v>
      </c>
      <c r="F19" s="331"/>
      <c r="G19" s="81">
        <v>2500</v>
      </c>
      <c r="H19" s="69"/>
      <c r="I19" s="71">
        <v>2500</v>
      </c>
      <c r="J19" s="69"/>
    </row>
    <row r="20" spans="1:10" s="20" customFormat="1">
      <c r="A20" s="24" t="s">
        <v>1271</v>
      </c>
      <c r="B20" s="23"/>
      <c r="C20" s="81">
        <v>17575</v>
      </c>
      <c r="D20" s="183"/>
      <c r="E20" s="81">
        <v>14390</v>
      </c>
      <c r="F20" s="331"/>
      <c r="G20" s="81">
        <v>15000</v>
      </c>
      <c r="H20" s="69"/>
      <c r="I20" s="71">
        <v>15000</v>
      </c>
      <c r="J20" s="69"/>
    </row>
    <row r="21" spans="1:10" s="20" customFormat="1">
      <c r="A21" s="24" t="s">
        <v>1270</v>
      </c>
      <c r="B21" s="23"/>
      <c r="C21" s="81">
        <v>15563</v>
      </c>
      <c r="D21" s="183"/>
      <c r="E21" s="81">
        <v>8928</v>
      </c>
      <c r="F21" s="331"/>
      <c r="G21" s="81">
        <v>9000</v>
      </c>
      <c r="H21" s="69"/>
      <c r="I21" s="71">
        <v>9000</v>
      </c>
      <c r="J21" s="69"/>
    </row>
    <row r="22" spans="1:10" s="20" customFormat="1">
      <c r="A22" s="24" t="s">
        <v>1269</v>
      </c>
      <c r="B22" s="23"/>
      <c r="C22" s="81">
        <v>12072</v>
      </c>
      <c r="D22" s="183"/>
      <c r="E22" s="81">
        <v>11850</v>
      </c>
      <c r="F22" s="331"/>
      <c r="G22" s="81">
        <v>12000</v>
      </c>
      <c r="H22" s="69"/>
      <c r="I22" s="71">
        <v>12000</v>
      </c>
      <c r="J22" s="69"/>
    </row>
    <row r="23" spans="1:10" s="20" customFormat="1">
      <c r="A23" s="24" t="s">
        <v>1268</v>
      </c>
      <c r="B23" s="23"/>
      <c r="C23" s="81">
        <v>2208</v>
      </c>
      <c r="D23" s="183"/>
      <c r="E23" s="81">
        <v>2484</v>
      </c>
      <c r="F23" s="331"/>
      <c r="G23" s="81">
        <v>2500</v>
      </c>
      <c r="H23" s="69"/>
      <c r="I23" s="71">
        <v>2500</v>
      </c>
      <c r="J23" s="69"/>
    </row>
    <row r="24" spans="1:10" s="20" customFormat="1">
      <c r="A24" s="27" t="s">
        <v>1267</v>
      </c>
      <c r="B24" s="23"/>
      <c r="C24" s="81">
        <v>199</v>
      </c>
      <c r="D24" s="967"/>
      <c r="E24" s="81">
        <v>57</v>
      </c>
      <c r="F24" s="331"/>
      <c r="G24" s="81">
        <v>25</v>
      </c>
      <c r="H24" s="69"/>
      <c r="I24" s="71">
        <v>25</v>
      </c>
      <c r="J24" s="69"/>
    </row>
    <row r="25" spans="1:10" s="20" customFormat="1">
      <c r="A25" s="965" t="s">
        <v>1266</v>
      </c>
      <c r="B25" s="23"/>
      <c r="C25" s="81">
        <v>152</v>
      </c>
      <c r="D25" s="183"/>
      <c r="E25" s="81">
        <v>31</v>
      </c>
      <c r="F25" s="331"/>
      <c r="G25" s="81">
        <v>10</v>
      </c>
      <c r="H25" s="69"/>
      <c r="I25" s="71">
        <v>10</v>
      </c>
      <c r="J25" s="69"/>
    </row>
    <row r="26" spans="1:10" s="20" customFormat="1">
      <c r="A26" s="965" t="s">
        <v>1265</v>
      </c>
      <c r="B26" s="23"/>
      <c r="C26" s="81">
        <v>47</v>
      </c>
      <c r="D26" s="183"/>
      <c r="E26" s="81">
        <v>26</v>
      </c>
      <c r="F26" s="331"/>
      <c r="G26" s="81">
        <v>15</v>
      </c>
      <c r="H26" s="69"/>
      <c r="I26" s="71">
        <v>15</v>
      </c>
      <c r="J26" s="69"/>
    </row>
    <row r="27" spans="1:10" s="20" customFormat="1">
      <c r="A27" s="959" t="s">
        <v>1264</v>
      </c>
      <c r="B27" s="23"/>
      <c r="C27" s="95"/>
      <c r="D27" s="95"/>
      <c r="E27" s="95"/>
      <c r="F27" s="69"/>
      <c r="G27" s="95"/>
      <c r="H27" s="69"/>
      <c r="I27" s="69"/>
      <c r="J27" s="69"/>
    </row>
    <row r="28" spans="1:10" s="20" customFormat="1">
      <c r="A28" s="24" t="s">
        <v>1263</v>
      </c>
      <c r="B28" s="23"/>
      <c r="C28" s="422">
        <v>9.8000000000000004E-2</v>
      </c>
      <c r="D28" s="183"/>
      <c r="E28" s="422">
        <v>5.1999999999999998E-2</v>
      </c>
      <c r="F28" s="331"/>
      <c r="G28" s="422">
        <v>7.4999999999999997E-2</v>
      </c>
      <c r="H28" s="69"/>
      <c r="I28" s="422">
        <v>7.4999999999999997E-2</v>
      </c>
      <c r="J28" s="69"/>
    </row>
    <row r="29" spans="1:10" s="20" customFormat="1">
      <c r="A29" s="965" t="s">
        <v>1262</v>
      </c>
      <c r="B29" s="23"/>
      <c r="C29" s="71">
        <v>140</v>
      </c>
      <c r="D29" s="183"/>
      <c r="E29" s="71">
        <v>135</v>
      </c>
      <c r="F29" s="331"/>
      <c r="G29" s="71">
        <v>110</v>
      </c>
      <c r="H29" s="69"/>
      <c r="I29" s="71">
        <v>110</v>
      </c>
      <c r="J29" s="69"/>
    </row>
    <row r="30" spans="1:10" s="20" customFormat="1">
      <c r="A30" s="959" t="s">
        <v>1261</v>
      </c>
      <c r="B30" s="23"/>
      <c r="C30" s="69"/>
      <c r="D30" s="95"/>
      <c r="E30" s="69"/>
      <c r="F30" s="69"/>
      <c r="G30" s="69"/>
      <c r="H30" s="69"/>
      <c r="I30" s="69"/>
      <c r="J30" s="69"/>
    </row>
    <row r="31" spans="1:10" s="20" customFormat="1">
      <c r="A31" s="24" t="s">
        <v>1260</v>
      </c>
      <c r="B31" s="23"/>
      <c r="C31" s="71">
        <v>0</v>
      </c>
      <c r="D31" s="183"/>
      <c r="E31" s="71">
        <v>180</v>
      </c>
      <c r="F31" s="331"/>
      <c r="G31" s="71">
        <v>0</v>
      </c>
      <c r="H31" s="69"/>
      <c r="I31" s="71">
        <v>180</v>
      </c>
      <c r="J31" s="69"/>
    </row>
    <row r="32" spans="1:10" s="20" customFormat="1">
      <c r="A32" s="24" t="s">
        <v>1259</v>
      </c>
      <c r="B32" s="23"/>
      <c r="C32" s="71">
        <v>250</v>
      </c>
      <c r="D32" s="183"/>
      <c r="E32" s="71">
        <v>260</v>
      </c>
      <c r="F32" s="331"/>
      <c r="G32" s="71">
        <v>400</v>
      </c>
      <c r="H32" s="69"/>
      <c r="I32" s="71">
        <v>300</v>
      </c>
      <c r="J32" s="69"/>
    </row>
    <row r="33" spans="1:10" s="20" customFormat="1">
      <c r="A33" s="24" t="s">
        <v>1258</v>
      </c>
      <c r="B33" s="23"/>
      <c r="C33" s="71">
        <v>0</v>
      </c>
      <c r="D33" s="183"/>
      <c r="E33" s="71">
        <v>0</v>
      </c>
      <c r="F33" s="331"/>
      <c r="G33" s="71">
        <v>0</v>
      </c>
      <c r="H33" s="69"/>
      <c r="I33" s="71">
        <v>270</v>
      </c>
      <c r="J33" s="69"/>
    </row>
    <row r="34" spans="1:10" s="20" customFormat="1">
      <c r="A34" s="24" t="s">
        <v>1257</v>
      </c>
      <c r="B34" s="23"/>
      <c r="C34" s="71">
        <v>330</v>
      </c>
      <c r="D34" s="183"/>
      <c r="E34" s="71">
        <v>325</v>
      </c>
      <c r="F34" s="331"/>
      <c r="G34" s="71">
        <v>300</v>
      </c>
      <c r="H34" s="69"/>
      <c r="I34" s="71">
        <v>300</v>
      </c>
      <c r="J34" s="69"/>
    </row>
    <row r="35" spans="1:10" s="20" customFormat="1">
      <c r="A35" s="959" t="s">
        <v>1256</v>
      </c>
      <c r="B35" s="23"/>
      <c r="C35" s="69"/>
      <c r="D35" s="95"/>
      <c r="E35" s="69"/>
      <c r="F35" s="69"/>
      <c r="G35" s="69"/>
      <c r="H35" s="69"/>
      <c r="I35" s="69"/>
      <c r="J35" s="69"/>
    </row>
    <row r="36" spans="1:10" s="20" customFormat="1">
      <c r="A36" s="965" t="s">
        <v>1255</v>
      </c>
      <c r="B36" s="23"/>
      <c r="C36" s="71">
        <v>217</v>
      </c>
      <c r="D36" s="183"/>
      <c r="E36" s="71">
        <v>167</v>
      </c>
      <c r="F36" s="331"/>
      <c r="G36" s="71">
        <v>160</v>
      </c>
      <c r="H36" s="69"/>
      <c r="I36" s="71">
        <v>150</v>
      </c>
      <c r="J36" s="69"/>
    </row>
    <row r="37" spans="1:10" s="20" customFormat="1">
      <c r="A37" s="965" t="s">
        <v>1254</v>
      </c>
      <c r="B37" s="23"/>
      <c r="C37" s="71">
        <v>880</v>
      </c>
      <c r="D37" s="183"/>
      <c r="E37" s="71">
        <v>484</v>
      </c>
      <c r="F37" s="331"/>
      <c r="G37" s="71">
        <v>500</v>
      </c>
      <c r="H37" s="69"/>
      <c r="I37" s="71">
        <v>500</v>
      </c>
      <c r="J37" s="69"/>
    </row>
    <row r="38" spans="1:10" s="20" customFormat="1">
      <c r="A38" s="965" t="s">
        <v>1253</v>
      </c>
      <c r="B38" s="23"/>
      <c r="C38" s="71">
        <v>742</v>
      </c>
      <c r="D38" s="183"/>
      <c r="E38" s="71">
        <v>689</v>
      </c>
      <c r="F38" s="331"/>
      <c r="G38" s="71">
        <v>800</v>
      </c>
      <c r="H38" s="69"/>
      <c r="I38" s="71">
        <v>820</v>
      </c>
      <c r="J38" s="69"/>
    </row>
    <row r="39" spans="1:10" s="20" customFormat="1">
      <c r="A39" s="965" t="s">
        <v>1252</v>
      </c>
      <c r="B39" s="23"/>
      <c r="C39" s="71">
        <v>1532</v>
      </c>
      <c r="D39" s="183"/>
      <c r="E39" s="71">
        <v>1661</v>
      </c>
      <c r="F39" s="331"/>
      <c r="G39" s="71">
        <v>1800</v>
      </c>
      <c r="H39" s="69"/>
      <c r="I39" s="71">
        <v>1800</v>
      </c>
      <c r="J39" s="69"/>
    </row>
    <row r="40" spans="1:10" s="20" customFormat="1">
      <c r="A40" s="966" t="s">
        <v>1251</v>
      </c>
      <c r="B40" s="23"/>
      <c r="C40" s="69"/>
      <c r="D40" s="183"/>
      <c r="E40" s="69"/>
      <c r="F40" s="331"/>
      <c r="G40" s="69"/>
      <c r="H40" s="69"/>
      <c r="I40" s="69"/>
      <c r="J40" s="69"/>
    </row>
    <row r="41" spans="1:10" s="20" customFormat="1">
      <c r="A41" s="24" t="s">
        <v>1250</v>
      </c>
      <c r="B41" s="23"/>
      <c r="C41" s="71">
        <v>985</v>
      </c>
      <c r="D41" s="183"/>
      <c r="E41" s="71">
        <v>861</v>
      </c>
      <c r="F41" s="331"/>
      <c r="G41" s="71">
        <v>900</v>
      </c>
      <c r="H41" s="69"/>
      <c r="I41" s="71">
        <v>900</v>
      </c>
      <c r="J41" s="69"/>
    </row>
    <row r="42" spans="1:10" s="20" customFormat="1">
      <c r="A42" s="965" t="s">
        <v>1249</v>
      </c>
      <c r="B42" s="23"/>
      <c r="C42" s="71">
        <v>2289</v>
      </c>
      <c r="D42" s="183"/>
      <c r="E42" s="71">
        <v>2243</v>
      </c>
      <c r="F42" s="331"/>
      <c r="G42" s="71">
        <v>2300</v>
      </c>
      <c r="H42" s="69"/>
      <c r="I42" s="71">
        <v>2300</v>
      </c>
      <c r="J42" s="69"/>
    </row>
    <row r="43" spans="1:10" s="20" customFormat="1">
      <c r="A43" s="959" t="s">
        <v>1248</v>
      </c>
      <c r="B43" s="23"/>
      <c r="C43" s="69"/>
      <c r="D43" s="95"/>
      <c r="E43" s="69"/>
      <c r="F43" s="69"/>
      <c r="G43" s="69"/>
      <c r="H43" s="69"/>
      <c r="I43" s="69"/>
      <c r="J43" s="69"/>
    </row>
    <row r="44" spans="1:10" s="20" customFormat="1">
      <c r="A44" s="965" t="s">
        <v>1247</v>
      </c>
      <c r="B44" s="23"/>
      <c r="C44" s="69"/>
      <c r="D44" s="95"/>
      <c r="E44" s="69"/>
      <c r="F44" s="69"/>
      <c r="G44" s="69"/>
      <c r="H44" s="69"/>
      <c r="I44" s="69"/>
      <c r="J44" s="69"/>
    </row>
    <row r="45" spans="1:10" s="20" customFormat="1">
      <c r="A45" s="964" t="s">
        <v>1246</v>
      </c>
      <c r="B45" s="23"/>
      <c r="C45" s="71">
        <v>93</v>
      </c>
      <c r="D45" s="183"/>
      <c r="E45" s="71">
        <v>68</v>
      </c>
      <c r="F45" s="331" t="s">
        <v>113</v>
      </c>
      <c r="G45" s="71">
        <v>80</v>
      </c>
      <c r="H45" s="69"/>
      <c r="I45" s="71">
        <v>80</v>
      </c>
      <c r="J45" s="69"/>
    </row>
    <row r="46" spans="1:10" s="20" customFormat="1">
      <c r="A46" s="964" t="s">
        <v>1245</v>
      </c>
      <c r="B46" s="23"/>
      <c r="C46" s="71">
        <v>68</v>
      </c>
      <c r="D46" s="183"/>
      <c r="E46" s="71">
        <v>50</v>
      </c>
      <c r="F46" s="331"/>
      <c r="G46" s="71">
        <v>60</v>
      </c>
      <c r="H46" s="69"/>
      <c r="I46" s="71">
        <v>70</v>
      </c>
      <c r="J46" s="69"/>
    </row>
    <row r="47" spans="1:10" s="20" customFormat="1">
      <c r="A47" s="959" t="s">
        <v>1244</v>
      </c>
      <c r="B47" s="23"/>
      <c r="C47" s="71">
        <v>114</v>
      </c>
      <c r="D47" s="183"/>
      <c r="E47" s="71">
        <v>114</v>
      </c>
      <c r="F47" s="331"/>
      <c r="G47" s="71">
        <v>100</v>
      </c>
      <c r="H47" s="69"/>
      <c r="I47" s="71">
        <v>115</v>
      </c>
      <c r="J47" s="69"/>
    </row>
    <row r="48" spans="1:10" s="20" customFormat="1">
      <c r="A48" s="959" t="s">
        <v>1243</v>
      </c>
      <c r="B48" s="23"/>
      <c r="C48" s="71">
        <v>510</v>
      </c>
      <c r="D48" s="183"/>
      <c r="E48" s="71">
        <v>579</v>
      </c>
      <c r="F48" s="331"/>
      <c r="G48" s="71">
        <v>600</v>
      </c>
      <c r="H48" s="69"/>
      <c r="I48" s="71">
        <v>600</v>
      </c>
      <c r="J48" s="69"/>
    </row>
    <row r="49" spans="1:10" s="20" customFormat="1">
      <c r="A49" s="959" t="s">
        <v>1242</v>
      </c>
      <c r="B49" s="23"/>
      <c r="C49" s="71">
        <v>688</v>
      </c>
      <c r="D49" s="183"/>
      <c r="E49" s="71">
        <v>457</v>
      </c>
      <c r="F49" s="331"/>
      <c r="G49" s="71">
        <v>500</v>
      </c>
      <c r="H49" s="69"/>
      <c r="I49" s="71">
        <v>500</v>
      </c>
      <c r="J49" s="69"/>
    </row>
    <row r="50" spans="1:10" s="20" customFormat="1">
      <c r="A50" s="27" t="s">
        <v>1241</v>
      </c>
      <c r="B50" s="23"/>
      <c r="C50" s="422">
        <v>1</v>
      </c>
      <c r="D50" s="183"/>
      <c r="E50" s="422">
        <v>1</v>
      </c>
      <c r="F50" s="331"/>
      <c r="G50" s="422">
        <v>1</v>
      </c>
      <c r="H50" s="69"/>
      <c r="I50" s="422">
        <v>1</v>
      </c>
      <c r="J50" s="69"/>
    </row>
    <row r="51" spans="1:10" s="20" customFormat="1">
      <c r="A51" s="959" t="s">
        <v>1240</v>
      </c>
      <c r="B51" s="23"/>
      <c r="C51" s="422"/>
      <c r="D51" s="95"/>
      <c r="E51" s="422"/>
      <c r="F51" s="69"/>
      <c r="G51" s="422"/>
      <c r="H51" s="69"/>
      <c r="I51" s="69"/>
      <c r="J51" s="69"/>
    </row>
    <row r="52" spans="1:10" s="20" customFormat="1">
      <c r="A52" s="965" t="s">
        <v>1239</v>
      </c>
      <c r="B52" s="23"/>
      <c r="C52" s="422"/>
      <c r="D52" s="95"/>
      <c r="E52" s="422"/>
      <c r="F52" s="69"/>
      <c r="G52" s="422"/>
      <c r="H52" s="69"/>
      <c r="I52" s="69"/>
      <c r="J52" s="69"/>
    </row>
    <row r="53" spans="1:10" s="20" customFormat="1">
      <c r="A53" s="70" t="s">
        <v>952</v>
      </c>
      <c r="B53" s="23"/>
      <c r="C53" s="963">
        <v>1531</v>
      </c>
      <c r="D53" s="183"/>
      <c r="E53" s="963">
        <v>1863</v>
      </c>
      <c r="F53" s="331"/>
      <c r="G53" s="963">
        <v>1200</v>
      </c>
      <c r="H53" s="69"/>
      <c r="I53" s="962">
        <v>1200</v>
      </c>
      <c r="J53" s="69"/>
    </row>
    <row r="54" spans="1:10" s="20" customFormat="1">
      <c r="A54" s="964" t="s">
        <v>1238</v>
      </c>
      <c r="B54" s="23"/>
      <c r="C54" s="963">
        <v>2632</v>
      </c>
      <c r="D54" s="183"/>
      <c r="E54" s="963">
        <v>2396</v>
      </c>
      <c r="F54" s="331"/>
      <c r="G54" s="963">
        <v>3600</v>
      </c>
      <c r="H54" s="69"/>
      <c r="I54" s="962">
        <v>2500</v>
      </c>
      <c r="J54" s="69"/>
    </row>
    <row r="55" spans="1:10" s="20" customFormat="1">
      <c r="A55" s="24" t="s">
        <v>1237</v>
      </c>
      <c r="B55" s="23"/>
      <c r="C55" s="422"/>
      <c r="D55" s="183"/>
      <c r="E55" s="422"/>
      <c r="F55" s="331"/>
      <c r="G55" s="422"/>
      <c r="H55" s="69"/>
      <c r="I55" s="69"/>
      <c r="J55" s="69"/>
    </row>
    <row r="56" spans="1:10" s="20" customFormat="1">
      <c r="A56" s="964" t="s">
        <v>1236</v>
      </c>
      <c r="B56" s="23"/>
      <c r="C56" s="963">
        <v>50457</v>
      </c>
      <c r="D56" s="183"/>
      <c r="E56" s="963">
        <v>49084</v>
      </c>
      <c r="F56" s="331"/>
      <c r="G56" s="963">
        <v>50000</v>
      </c>
      <c r="H56" s="69"/>
      <c r="I56" s="962">
        <v>50000</v>
      </c>
      <c r="J56" s="69"/>
    </row>
    <row r="57" spans="1:10" s="20" customFormat="1">
      <c r="A57" s="964" t="s">
        <v>1235</v>
      </c>
      <c r="B57" s="23"/>
      <c r="C57" s="963">
        <v>100914</v>
      </c>
      <c r="D57" s="183"/>
      <c r="E57" s="963">
        <v>98168</v>
      </c>
      <c r="F57" s="331"/>
      <c r="G57" s="963">
        <v>101000</v>
      </c>
      <c r="H57" s="69"/>
      <c r="I57" s="962">
        <v>101000</v>
      </c>
      <c r="J57" s="69"/>
    </row>
    <row r="58" spans="1:10" s="20" customFormat="1">
      <c r="A58" s="964" t="s">
        <v>1234</v>
      </c>
      <c r="B58" s="23"/>
      <c r="C58" s="963">
        <v>1103</v>
      </c>
      <c r="D58" s="183"/>
      <c r="E58" s="963">
        <v>4721</v>
      </c>
      <c r="F58" s="331"/>
      <c r="G58" s="963">
        <v>1400</v>
      </c>
      <c r="H58" s="69"/>
      <c r="I58" s="962">
        <v>1400</v>
      </c>
      <c r="J58" s="69"/>
    </row>
    <row r="59" spans="1:10" s="20" customFormat="1">
      <c r="A59" s="964" t="s">
        <v>1233</v>
      </c>
      <c r="B59" s="23"/>
      <c r="C59" s="963">
        <v>19674</v>
      </c>
      <c r="D59" s="183"/>
      <c r="E59" s="963">
        <v>45012</v>
      </c>
      <c r="F59" s="331"/>
      <c r="G59" s="963">
        <v>28331</v>
      </c>
      <c r="H59" s="69"/>
      <c r="I59" s="962">
        <v>28331</v>
      </c>
      <c r="J59" s="69"/>
    </row>
    <row r="60" spans="1:10" s="29" customFormat="1">
      <c r="A60" s="33" t="s">
        <v>1232</v>
      </c>
      <c r="B60" s="32"/>
      <c r="C60" s="961"/>
      <c r="D60" s="188"/>
      <c r="E60" s="961"/>
      <c r="F60" s="72"/>
      <c r="G60" s="961"/>
      <c r="H60" s="72"/>
      <c r="I60" s="72"/>
      <c r="J60" s="72"/>
    </row>
    <row r="61" spans="1:10" s="20" customFormat="1">
      <c r="A61" s="959" t="s">
        <v>1231</v>
      </c>
      <c r="B61" s="23"/>
      <c r="C61" s="960"/>
      <c r="D61" s="95"/>
      <c r="E61" s="960"/>
      <c r="F61" s="69"/>
      <c r="G61" s="960"/>
      <c r="H61" s="69"/>
      <c r="I61" s="69"/>
      <c r="J61" s="69"/>
    </row>
    <row r="62" spans="1:10" s="20" customFormat="1">
      <c r="A62" s="24" t="s">
        <v>1230</v>
      </c>
      <c r="B62" s="23"/>
      <c r="C62" s="71">
        <v>2795</v>
      </c>
      <c r="D62" s="183"/>
      <c r="E62" s="71">
        <v>2549</v>
      </c>
      <c r="F62" s="331"/>
      <c r="G62" s="71">
        <v>2675</v>
      </c>
      <c r="H62" s="69"/>
      <c r="I62" s="71">
        <v>2675</v>
      </c>
      <c r="J62" s="69"/>
    </row>
    <row r="63" spans="1:10" s="20" customFormat="1">
      <c r="A63" s="24" t="s">
        <v>1229</v>
      </c>
      <c r="B63" s="23"/>
      <c r="C63" s="71">
        <v>2475</v>
      </c>
      <c r="D63" s="183"/>
      <c r="E63" s="71">
        <v>2893</v>
      </c>
      <c r="F63" s="331"/>
      <c r="G63" s="71">
        <v>2730</v>
      </c>
      <c r="H63" s="69"/>
      <c r="I63" s="71">
        <v>2730</v>
      </c>
      <c r="J63" s="69"/>
    </row>
    <row r="64" spans="1:10" s="20" customFormat="1">
      <c r="A64" s="24" t="s">
        <v>1228</v>
      </c>
      <c r="B64" s="23"/>
      <c r="C64" s="71">
        <v>1465</v>
      </c>
      <c r="D64" s="183"/>
      <c r="E64" s="71">
        <v>1100</v>
      </c>
      <c r="F64" s="331"/>
      <c r="G64" s="71">
        <v>1045</v>
      </c>
      <c r="H64" s="69"/>
      <c r="I64" s="71">
        <v>1045</v>
      </c>
      <c r="J64" s="69"/>
    </row>
    <row r="65" spans="1:10" s="20" customFormat="1">
      <c r="A65" s="24" t="s">
        <v>1227</v>
      </c>
      <c r="B65" s="23"/>
      <c r="C65" s="401">
        <v>0.76</v>
      </c>
      <c r="D65" s="183"/>
      <c r="E65" s="401">
        <v>0.77900000000000003</v>
      </c>
      <c r="F65" s="331"/>
      <c r="G65" s="401">
        <v>0.75</v>
      </c>
      <c r="H65" s="69"/>
      <c r="I65" s="422">
        <v>0.75</v>
      </c>
      <c r="J65" s="69"/>
    </row>
    <row r="66" spans="1:10" s="20" customFormat="1">
      <c r="A66" s="959" t="s">
        <v>1226</v>
      </c>
      <c r="B66" s="23"/>
      <c r="C66" s="71">
        <v>1264</v>
      </c>
      <c r="D66" s="183"/>
      <c r="E66" s="71">
        <v>1188</v>
      </c>
      <c r="F66" s="331"/>
      <c r="G66" s="71">
        <v>1225</v>
      </c>
      <c r="H66" s="69"/>
      <c r="I66" s="71">
        <v>1225</v>
      </c>
      <c r="J66" s="69"/>
    </row>
    <row r="67" spans="1:10" s="20" customFormat="1">
      <c r="A67" s="24"/>
      <c r="B67" s="23"/>
      <c r="C67" s="958"/>
      <c r="D67" s="80"/>
      <c r="E67" s="958"/>
      <c r="G67" s="958"/>
    </row>
    <row r="68" spans="1:10" s="14" customFormat="1">
      <c r="A68" s="19"/>
      <c r="B68" s="18"/>
      <c r="C68" s="17"/>
      <c r="D68" s="15"/>
      <c r="E68" s="16"/>
      <c r="F68" s="15"/>
      <c r="G68" s="16"/>
      <c r="H68" s="15"/>
      <c r="I68" s="16"/>
      <c r="J68" s="15"/>
    </row>
    <row r="69" spans="1:10">
      <c r="A69" s="10"/>
      <c r="B69" s="9"/>
      <c r="C69" s="12"/>
      <c r="D69" s="9"/>
      <c r="E69" s="12"/>
      <c r="F69" s="9"/>
      <c r="G69" s="12"/>
      <c r="H69" s="9"/>
      <c r="I69" s="12"/>
      <c r="J69" s="9"/>
    </row>
    <row r="70" spans="1:10">
      <c r="A70" s="10"/>
      <c r="B70" s="9"/>
      <c r="C70" s="11"/>
      <c r="D70" s="9"/>
      <c r="E70" s="11"/>
      <c r="F70" s="9"/>
      <c r="G70" s="11"/>
      <c r="H70" s="9"/>
      <c r="I70" s="11"/>
      <c r="J70" s="9"/>
    </row>
    <row r="71" spans="1:10">
      <c r="A71" s="10"/>
      <c r="B71" s="9"/>
      <c r="C71" s="9"/>
      <c r="D71" s="9"/>
      <c r="E71" s="9"/>
      <c r="F71" s="9"/>
      <c r="G71" s="9"/>
      <c r="H71" s="9"/>
      <c r="I71" s="9"/>
      <c r="J71" s="9"/>
    </row>
    <row r="72" spans="1:10">
      <c r="A72" s="10"/>
      <c r="B72" s="9"/>
      <c r="C72" s="9"/>
      <c r="D72" s="9"/>
      <c r="E72" s="9"/>
      <c r="F72" s="9"/>
      <c r="G72" s="9"/>
      <c r="H72" s="9"/>
      <c r="I72" s="9"/>
      <c r="J72" s="9"/>
    </row>
    <row r="73" spans="1:10">
      <c r="A73" s="10"/>
      <c r="B73" s="9"/>
      <c r="C73" s="9"/>
      <c r="D73" s="9"/>
      <c r="E73" s="9"/>
      <c r="F73" s="9"/>
      <c r="G73" s="9"/>
      <c r="H73" s="9"/>
      <c r="I73" s="9"/>
      <c r="J73" s="9"/>
    </row>
    <row r="74" spans="1:10">
      <c r="B74" s="6"/>
      <c r="C74" s="6"/>
      <c r="D74" s="6"/>
      <c r="E74" s="7"/>
      <c r="F74" s="7"/>
    </row>
    <row r="75" spans="1:10">
      <c r="B75" s="6"/>
      <c r="C75" s="6"/>
      <c r="D75" s="6"/>
      <c r="E75" s="7"/>
      <c r="F75" s="7"/>
    </row>
    <row r="76" spans="1:10">
      <c r="B76" s="6"/>
      <c r="C76" s="6"/>
      <c r="D76" s="6"/>
      <c r="E76" s="7"/>
      <c r="F76" s="7"/>
    </row>
    <row r="77" spans="1:10">
      <c r="B77" s="6"/>
      <c r="C77" s="6"/>
      <c r="D77" s="6"/>
      <c r="E77" s="7"/>
      <c r="F77" s="7"/>
    </row>
    <row r="78" spans="1:10">
      <c r="B78" s="6"/>
      <c r="C78" s="6"/>
      <c r="D78" s="6"/>
      <c r="E78" s="7"/>
      <c r="F78" s="7"/>
    </row>
    <row r="79" spans="1:10">
      <c r="B79" s="6"/>
      <c r="C79" s="6"/>
      <c r="D79" s="6"/>
      <c r="E79" s="7"/>
      <c r="F79" s="7"/>
    </row>
    <row r="80" spans="1:10">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c r="C89" s="6"/>
      <c r="D89" s="6"/>
      <c r="E89" s="7"/>
      <c r="F89" s="7"/>
    </row>
    <row r="90" spans="2:6">
      <c r="B90" s="6"/>
      <c r="C90" s="6"/>
      <c r="D90" s="6"/>
      <c r="E90" s="7"/>
      <c r="F90" s="7"/>
    </row>
    <row r="91" spans="2:6">
      <c r="B91" s="6"/>
      <c r="C91" s="6"/>
      <c r="D91" s="6"/>
      <c r="E91" s="7"/>
      <c r="F91" s="7"/>
    </row>
    <row r="92" spans="2:6">
      <c r="B92" s="6"/>
      <c r="C92" s="6"/>
      <c r="D92" s="6"/>
      <c r="E92" s="7"/>
      <c r="F92" s="7"/>
    </row>
    <row r="93" spans="2:6">
      <c r="B93" s="6"/>
      <c r="C93" s="6"/>
      <c r="D93" s="6"/>
      <c r="E93" s="7"/>
      <c r="F93" s="7"/>
    </row>
    <row r="94" spans="2:6">
      <c r="B94" s="6"/>
      <c r="C94" s="6"/>
      <c r="D94" s="6"/>
      <c r="E94" s="7"/>
      <c r="F94" s="7"/>
    </row>
    <row r="95" spans="2:6">
      <c r="B95" s="6"/>
      <c r="C95" s="6"/>
      <c r="D95" s="6"/>
      <c r="E95" s="7"/>
      <c r="F95" s="7"/>
    </row>
    <row r="96" spans="2:6">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row>
    <row r="104" spans="2:6">
      <c r="B104" s="6"/>
    </row>
    <row r="105" spans="2:6">
      <c r="B105" s="6"/>
    </row>
    <row r="106" spans="2:6">
      <c r="B106" s="6"/>
    </row>
    <row r="107" spans="2:6">
      <c r="B107" s="6"/>
    </row>
    <row r="108" spans="2:6">
      <c r="B108" s="6"/>
    </row>
    <row r="109" spans="2:6">
      <c r="B109" s="6"/>
    </row>
    <row r="110" spans="2:6">
      <c r="B110" s="6"/>
    </row>
    <row r="111" spans="2:6">
      <c r="B111" s="6"/>
    </row>
    <row r="112" spans="2:6">
      <c r="B112" s="6"/>
    </row>
    <row r="113" spans="2:2">
      <c r="B113" s="6"/>
    </row>
    <row r="114" spans="2:2">
      <c r="B114" s="6"/>
    </row>
    <row r="115" spans="2:2">
      <c r="B115" s="6"/>
    </row>
    <row r="116" spans="2:2">
      <c r="B116" s="6"/>
    </row>
    <row r="117" spans="2:2">
      <c r="B117" s="6"/>
    </row>
    <row r="118" spans="2:2">
      <c r="B118" s="6"/>
    </row>
    <row r="119" spans="2:2">
      <c r="B119" s="6"/>
    </row>
  </sheetData>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87"/>
  <sheetViews>
    <sheetView showGridLines="0" zoomScaleNormal="100" workbookViewId="0">
      <pane xSplit="2" ySplit="8" topLeftCell="C9" activePane="bottomRight" state="frozen"/>
      <selection pane="topRight" activeCell="C1" sqref="C1"/>
      <selection pane="bottomLeft" activeCell="A10" sqref="A10"/>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5.7109375" style="2" customWidth="1"/>
    <col min="9" max="9" width="13.7109375" style="3" customWidth="1"/>
    <col min="10" max="10" width="3.140625" style="2" bestFit="1" customWidth="1"/>
    <col min="11" max="11" width="13.7109375" style="3" customWidth="1"/>
    <col min="12" max="12" width="15.42578125" style="2" customWidth="1"/>
    <col min="13" max="13" width="8.5703125" style="1" customWidth="1"/>
    <col min="14" max="14" width="12" style="1" customWidth="1"/>
    <col min="15" max="16384" width="9.140625" style="1"/>
  </cols>
  <sheetData>
    <row r="1" spans="1:14" s="53" customFormat="1" ht="15.75">
      <c r="A1" s="57" t="s">
        <v>53</v>
      </c>
      <c r="B1" s="66">
        <v>2016</v>
      </c>
      <c r="C1" s="65"/>
      <c r="E1" s="65"/>
      <c r="G1" s="64"/>
      <c r="H1" s="58"/>
      <c r="I1" s="64"/>
      <c r="J1" s="58"/>
    </row>
    <row r="2" spans="1:14" s="53" customFormat="1" ht="15.75">
      <c r="A2" s="57" t="s">
        <v>52</v>
      </c>
      <c r="B2" s="63" t="s">
        <v>51</v>
      </c>
      <c r="C2" s="63" t="s">
        <v>50</v>
      </c>
      <c r="D2" s="58"/>
      <c r="E2" s="62"/>
      <c r="F2" s="60"/>
      <c r="G2" s="62"/>
      <c r="H2" s="58"/>
      <c r="I2" s="62"/>
      <c r="J2" s="58"/>
    </row>
    <row r="3" spans="1:14" s="53" customFormat="1" ht="15.75">
      <c r="A3" s="57" t="s">
        <v>49</v>
      </c>
      <c r="B3" s="61" t="s">
        <v>198</v>
      </c>
      <c r="C3" s="61" t="s">
        <v>197</v>
      </c>
      <c r="D3" s="58"/>
      <c r="E3" s="59"/>
      <c r="F3" s="60"/>
      <c r="G3" s="59"/>
      <c r="H3" s="58"/>
      <c r="I3" s="59"/>
      <c r="J3" s="58"/>
    </row>
    <row r="4" spans="1:14" s="53" customFormat="1" ht="15.75">
      <c r="A4" s="57" t="s">
        <v>46</v>
      </c>
      <c r="B4" s="61" t="s">
        <v>196</v>
      </c>
      <c r="C4" s="61" t="s">
        <v>195</v>
      </c>
      <c r="D4" s="58"/>
      <c r="E4" s="59"/>
      <c r="F4" s="60"/>
      <c r="G4" s="59"/>
      <c r="H4" s="58"/>
      <c r="I4" s="59"/>
      <c r="J4" s="58"/>
    </row>
    <row r="5" spans="1:14" s="53" customFormat="1" ht="15.75">
      <c r="A5" s="57" t="s">
        <v>43</v>
      </c>
      <c r="B5" s="56" t="s">
        <v>42</v>
      </c>
      <c r="C5" s="56" t="s">
        <v>42</v>
      </c>
      <c r="D5" s="55"/>
      <c r="E5" s="54"/>
      <c r="G5" s="54"/>
      <c r="I5" s="54"/>
    </row>
    <row r="6" spans="1:14" s="41" customFormat="1">
      <c r="A6" s="52"/>
      <c r="B6" s="51"/>
      <c r="C6" s="50"/>
      <c r="D6" s="49"/>
      <c r="E6" s="50"/>
      <c r="F6" s="49"/>
      <c r="G6" s="50"/>
      <c r="H6" s="49"/>
      <c r="I6" s="50" t="s">
        <v>41</v>
      </c>
      <c r="J6" s="49"/>
    </row>
    <row r="7" spans="1:14">
      <c r="C7" s="48" t="s">
        <v>40</v>
      </c>
      <c r="D7" s="47" t="s">
        <v>37</v>
      </c>
      <c r="E7" s="48" t="s">
        <v>40</v>
      </c>
      <c r="F7" s="47" t="s">
        <v>37</v>
      </c>
      <c r="G7" s="48" t="s">
        <v>39</v>
      </c>
      <c r="H7" s="47" t="s">
        <v>37</v>
      </c>
      <c r="I7" s="48" t="s">
        <v>38</v>
      </c>
      <c r="J7" s="47" t="s">
        <v>37</v>
      </c>
      <c r="K7" s="1"/>
      <c r="L7" s="1"/>
    </row>
    <row r="8" spans="1:14"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4" s="29" customFormat="1">
      <c r="A9" s="193" t="s">
        <v>35</v>
      </c>
      <c r="B9" s="192"/>
      <c r="C9" s="191"/>
      <c r="G9" s="72"/>
    </row>
    <row r="10" spans="1:14" s="29" customFormat="1">
      <c r="A10" s="193" t="s">
        <v>194</v>
      </c>
      <c r="B10" s="192"/>
      <c r="C10" s="191"/>
      <c r="D10" s="189"/>
      <c r="E10" s="189"/>
      <c r="F10" s="189"/>
      <c r="G10" s="188"/>
      <c r="M10" s="30"/>
    </row>
    <row r="11" spans="1:14" s="29" customFormat="1" ht="14.25">
      <c r="A11" s="118" t="s">
        <v>193</v>
      </c>
      <c r="B11" s="97"/>
      <c r="C11" s="99">
        <v>1149</v>
      </c>
      <c r="D11" s="189"/>
      <c r="E11" s="119">
        <v>1148</v>
      </c>
      <c r="F11" s="189"/>
      <c r="G11" s="81">
        <v>1227</v>
      </c>
      <c r="I11" s="37">
        <v>1133</v>
      </c>
      <c r="M11" s="30"/>
    </row>
    <row r="12" spans="1:14" s="29" customFormat="1">
      <c r="A12" s="193"/>
      <c r="B12" s="192"/>
      <c r="C12" s="191"/>
      <c r="D12" s="189"/>
      <c r="E12" s="190"/>
      <c r="F12" s="189"/>
      <c r="G12" s="188"/>
      <c r="I12" s="20"/>
    </row>
    <row r="13" spans="1:14" s="29" customFormat="1">
      <c r="A13" s="193" t="s">
        <v>192</v>
      </c>
      <c r="B13" s="192"/>
      <c r="C13" s="191"/>
      <c r="D13" s="189"/>
      <c r="E13" s="190"/>
      <c r="F13" s="189"/>
      <c r="G13" s="188"/>
      <c r="I13" s="20"/>
    </row>
    <row r="14" spans="1:14" s="20" customFormat="1">
      <c r="A14" s="118" t="s">
        <v>191</v>
      </c>
      <c r="B14" s="97"/>
      <c r="C14" s="99">
        <f>140461+C22+C27</f>
        <v>156339</v>
      </c>
      <c r="D14" s="80"/>
      <c r="E14" s="119">
        <f>151056+E22+E27</f>
        <v>166916</v>
      </c>
      <c r="F14" s="80"/>
      <c r="G14" s="132">
        <v>173242</v>
      </c>
      <c r="I14" s="37">
        <v>179714</v>
      </c>
    </row>
    <row r="15" spans="1:14" s="20" customFormat="1">
      <c r="A15" s="118" t="s">
        <v>190</v>
      </c>
      <c r="B15" s="97"/>
      <c r="C15" s="114"/>
      <c r="D15" s="80"/>
      <c r="E15" s="187"/>
      <c r="F15" s="80"/>
      <c r="G15" s="95"/>
    </row>
    <row r="16" spans="1:14" s="20" customFormat="1">
      <c r="A16" s="98" t="s">
        <v>189</v>
      </c>
      <c r="B16" s="97"/>
      <c r="C16" s="185">
        <v>3178000</v>
      </c>
      <c r="D16" s="80"/>
      <c r="E16" s="185">
        <v>3259000</v>
      </c>
      <c r="F16" s="80"/>
      <c r="G16" s="112">
        <v>3234000</v>
      </c>
      <c r="H16" s="114"/>
      <c r="I16" s="112">
        <v>3255000</v>
      </c>
      <c r="K16" s="184"/>
      <c r="L16" s="179"/>
      <c r="N16" s="186"/>
    </row>
    <row r="17" spans="1:14" s="20" customFormat="1">
      <c r="A17" s="98" t="s">
        <v>188</v>
      </c>
      <c r="B17" s="97"/>
      <c r="C17" s="185">
        <v>10848000</v>
      </c>
      <c r="D17" s="80"/>
      <c r="E17" s="185">
        <v>11124000</v>
      </c>
      <c r="F17" s="80"/>
      <c r="G17" s="112">
        <v>11039000</v>
      </c>
      <c r="H17" s="114"/>
      <c r="I17" s="112">
        <v>11112000</v>
      </c>
      <c r="K17" s="184"/>
      <c r="L17" s="179"/>
      <c r="N17" s="186"/>
    </row>
    <row r="18" spans="1:14" s="20" customFormat="1">
      <c r="A18" s="98" t="s">
        <v>187</v>
      </c>
      <c r="B18" s="97"/>
      <c r="C18" s="185">
        <v>44982000</v>
      </c>
      <c r="D18" s="80"/>
      <c r="E18" s="185">
        <v>45615000</v>
      </c>
      <c r="F18" s="80"/>
      <c r="G18" s="112">
        <v>45266000</v>
      </c>
      <c r="H18" s="114"/>
      <c r="I18" s="112">
        <v>45566000</v>
      </c>
      <c r="K18" s="184"/>
      <c r="L18" s="179"/>
      <c r="N18" s="186"/>
    </row>
    <row r="19" spans="1:14" s="20" customFormat="1">
      <c r="A19" s="98" t="s">
        <v>186</v>
      </c>
      <c r="B19" s="97"/>
      <c r="C19" s="185">
        <v>37488000</v>
      </c>
      <c r="D19" s="80"/>
      <c r="E19" s="185">
        <v>38438000</v>
      </c>
      <c r="F19" s="80"/>
      <c r="G19" s="112">
        <v>38142000</v>
      </c>
      <c r="H19" s="114"/>
      <c r="I19" s="112">
        <v>38397000</v>
      </c>
      <c r="K19" s="184"/>
      <c r="L19" s="179"/>
      <c r="N19" s="186"/>
    </row>
    <row r="20" spans="1:14" s="20" customFormat="1">
      <c r="A20" s="118" t="s">
        <v>185</v>
      </c>
      <c r="B20" s="97"/>
      <c r="C20" s="124">
        <f>SUM(C16:C19)</f>
        <v>96496000</v>
      </c>
      <c r="D20" s="80"/>
      <c r="E20" s="185">
        <f>SUM(E16:E19)</f>
        <v>98436000</v>
      </c>
      <c r="F20" s="80"/>
      <c r="G20" s="112">
        <f>SUM(G16:G19)</f>
        <v>97681000</v>
      </c>
      <c r="H20" s="114"/>
      <c r="I20" s="112">
        <f>SUM(I16:I19)</f>
        <v>98330000</v>
      </c>
      <c r="K20" s="184"/>
    </row>
    <row r="21" spans="1:14" s="20" customFormat="1">
      <c r="A21" s="118" t="s">
        <v>184</v>
      </c>
      <c r="B21" s="97"/>
      <c r="C21" s="114"/>
      <c r="D21" s="80"/>
      <c r="E21" s="183"/>
      <c r="F21" s="80"/>
      <c r="G21" s="128"/>
      <c r="H21" s="114"/>
      <c r="I21" s="114"/>
    </row>
    <row r="22" spans="1:14" s="20" customFormat="1">
      <c r="A22" s="98" t="s">
        <v>170</v>
      </c>
      <c r="B22" s="97"/>
      <c r="C22" s="132">
        <v>13698</v>
      </c>
      <c r="D22" s="80"/>
      <c r="E22" s="119">
        <v>13784</v>
      </c>
      <c r="F22" s="80"/>
      <c r="G22" s="99">
        <v>13899</v>
      </c>
      <c r="H22" s="114"/>
      <c r="I22" s="99">
        <v>14031</v>
      </c>
    </row>
    <row r="23" spans="1:14" s="20" customFormat="1">
      <c r="A23" s="98" t="s">
        <v>183</v>
      </c>
      <c r="B23" s="97"/>
      <c r="C23" s="124">
        <v>129255000</v>
      </c>
      <c r="D23" s="80"/>
      <c r="E23" s="116">
        <v>134788000</v>
      </c>
      <c r="F23" s="80"/>
      <c r="G23" s="112">
        <v>135913000</v>
      </c>
      <c r="H23" s="114"/>
      <c r="I23" s="112">
        <v>139346000</v>
      </c>
    </row>
    <row r="24" spans="1:14" s="20" customFormat="1">
      <c r="A24" s="98" t="s">
        <v>169</v>
      </c>
      <c r="B24" s="97"/>
      <c r="C24" s="178">
        <f>C23/C22</f>
        <v>9436.0490582566799</v>
      </c>
      <c r="D24" s="80"/>
      <c r="E24" s="174">
        <f>E23/E22</f>
        <v>9778.583865351131</v>
      </c>
      <c r="F24" s="178"/>
      <c r="G24" s="174">
        <f>G23/G22</f>
        <v>9778.617166702641</v>
      </c>
      <c r="H24" s="114"/>
      <c r="I24" s="174">
        <f>I23/I22</f>
        <v>9931.294989665741</v>
      </c>
    </row>
    <row r="25" spans="1:14" s="20" customFormat="1">
      <c r="A25" s="118" t="s">
        <v>182</v>
      </c>
      <c r="B25" s="97"/>
      <c r="C25" s="114"/>
      <c r="D25" s="80"/>
      <c r="E25" s="122"/>
      <c r="F25" s="80"/>
      <c r="G25" s="128"/>
      <c r="H25" s="114"/>
      <c r="I25" s="114"/>
    </row>
    <row r="26" spans="1:14" s="20" customFormat="1">
      <c r="A26" s="98" t="s">
        <v>181</v>
      </c>
      <c r="B26" s="97"/>
      <c r="C26" s="114"/>
      <c r="D26" s="80"/>
      <c r="E26" s="122"/>
      <c r="F26" s="80"/>
      <c r="G26" s="128"/>
      <c r="H26" s="114"/>
      <c r="I26" s="114"/>
    </row>
    <row r="27" spans="1:14" s="20" customFormat="1">
      <c r="A27" s="125" t="s">
        <v>170</v>
      </c>
      <c r="B27" s="97"/>
      <c r="C27" s="132">
        <v>2180</v>
      </c>
      <c r="D27" s="80"/>
      <c r="E27" s="119">
        <v>2076</v>
      </c>
      <c r="F27" s="80"/>
      <c r="G27" s="99">
        <v>1939</v>
      </c>
      <c r="H27" s="114"/>
      <c r="I27" s="99">
        <v>1931</v>
      </c>
    </row>
    <row r="28" spans="1:14" s="20" customFormat="1">
      <c r="A28" s="125" t="s">
        <v>131</v>
      </c>
      <c r="B28" s="97"/>
      <c r="C28" s="124">
        <v>25055000</v>
      </c>
      <c r="D28" s="80"/>
      <c r="E28" s="116">
        <v>24520000</v>
      </c>
      <c r="F28" s="80"/>
      <c r="G28" s="112">
        <v>22627000</v>
      </c>
      <c r="H28" s="114"/>
      <c r="I28" s="112">
        <v>23095000</v>
      </c>
      <c r="L28" s="179"/>
    </row>
    <row r="29" spans="1:14" s="20" customFormat="1">
      <c r="A29" s="125" t="s">
        <v>169</v>
      </c>
      <c r="B29" s="97"/>
      <c r="C29" s="178">
        <f>C28/C27</f>
        <v>11493.119266055046</v>
      </c>
      <c r="D29" s="80"/>
      <c r="E29" s="174">
        <f>E28/E27</f>
        <v>11811.175337186898</v>
      </c>
      <c r="F29" s="80"/>
      <c r="G29" s="174">
        <f>G28/G27</f>
        <v>11669.417225373903</v>
      </c>
      <c r="H29" s="114"/>
      <c r="I29" s="174">
        <f>I28/I27</f>
        <v>11960.124287933713</v>
      </c>
    </row>
    <row r="30" spans="1:14" s="20" customFormat="1">
      <c r="A30" s="98" t="s">
        <v>180</v>
      </c>
      <c r="B30" s="97"/>
      <c r="C30" s="122"/>
      <c r="D30" s="80"/>
      <c r="E30" s="183"/>
      <c r="F30" s="80"/>
      <c r="G30" s="128"/>
      <c r="H30" s="114"/>
      <c r="I30" s="114"/>
    </row>
    <row r="31" spans="1:14" s="20" customFormat="1">
      <c r="A31" s="125" t="s">
        <v>170</v>
      </c>
      <c r="B31" s="97"/>
      <c r="C31" s="132">
        <v>6096</v>
      </c>
      <c r="D31" s="80"/>
      <c r="E31" s="119">
        <v>6213</v>
      </c>
      <c r="F31" s="80"/>
      <c r="G31" s="99">
        <v>6491</v>
      </c>
      <c r="H31" s="114"/>
      <c r="I31" s="99">
        <v>6461</v>
      </c>
    </row>
    <row r="32" spans="1:14" s="20" customFormat="1">
      <c r="A32" s="125" t="s">
        <v>131</v>
      </c>
      <c r="B32" s="97"/>
      <c r="C32" s="124">
        <v>71307000</v>
      </c>
      <c r="D32" s="80"/>
      <c r="E32" s="116">
        <v>73568000</v>
      </c>
      <c r="F32" s="80"/>
      <c r="G32" s="112">
        <v>75752000</v>
      </c>
      <c r="H32" s="114"/>
      <c r="I32" s="112">
        <v>77321000</v>
      </c>
      <c r="L32" s="179"/>
    </row>
    <row r="33" spans="1:12" s="20" customFormat="1">
      <c r="A33" s="125" t="s">
        <v>169</v>
      </c>
      <c r="B33" s="97"/>
      <c r="C33" s="176">
        <f>C32/C31</f>
        <v>11697.342519685038</v>
      </c>
      <c r="D33" s="80"/>
      <c r="E33" s="175">
        <f>E32/E31</f>
        <v>11840.978593272172</v>
      </c>
      <c r="F33" s="80"/>
      <c r="G33" s="174">
        <f>G32/G31</f>
        <v>11670.312740717916</v>
      </c>
      <c r="H33" s="114"/>
      <c r="I33" s="174">
        <f>I32/I31</f>
        <v>11967.342516638291</v>
      </c>
    </row>
    <row r="34" spans="1:12" s="20" customFormat="1">
      <c r="A34" s="118" t="s">
        <v>179</v>
      </c>
      <c r="B34" s="97"/>
      <c r="C34" s="122"/>
      <c r="D34" s="80"/>
      <c r="E34" s="122"/>
      <c r="F34" s="80"/>
      <c r="G34" s="128"/>
      <c r="H34" s="114"/>
      <c r="I34" s="114"/>
    </row>
    <row r="35" spans="1:12" s="20" customFormat="1">
      <c r="A35" s="98" t="s">
        <v>170</v>
      </c>
      <c r="B35" s="97"/>
      <c r="C35" s="182">
        <f>+C27+C31</f>
        <v>8276</v>
      </c>
      <c r="D35" s="80"/>
      <c r="E35" s="181">
        <f>+E27+E31</f>
        <v>8289</v>
      </c>
      <c r="F35" s="80"/>
      <c r="G35" s="181">
        <f>+G27+G31</f>
        <v>8430</v>
      </c>
      <c r="H35" s="114"/>
      <c r="I35" s="181">
        <f>+I27+I31</f>
        <v>8392</v>
      </c>
    </row>
    <row r="36" spans="1:12" s="20" customFormat="1">
      <c r="A36" s="98" t="s">
        <v>131</v>
      </c>
      <c r="B36" s="97"/>
      <c r="C36" s="178">
        <f>+C28+C32</f>
        <v>96362000</v>
      </c>
      <c r="D36" s="80"/>
      <c r="E36" s="174">
        <f>+E28+E32</f>
        <v>98088000</v>
      </c>
      <c r="F36" s="80"/>
      <c r="G36" s="174">
        <f>+G28+G32</f>
        <v>98379000</v>
      </c>
      <c r="H36" s="114"/>
      <c r="I36" s="174">
        <f>+I28+I32</f>
        <v>100416000</v>
      </c>
    </row>
    <row r="37" spans="1:12" s="20" customFormat="1">
      <c r="A37" s="98" t="s">
        <v>169</v>
      </c>
      <c r="B37" s="97"/>
      <c r="C37" s="178">
        <f>C36/C35</f>
        <v>11643.547607539875</v>
      </c>
      <c r="D37" s="80"/>
      <c r="E37" s="174">
        <f>E36/E35</f>
        <v>11833.514296055013</v>
      </c>
      <c r="F37" s="80"/>
      <c r="G37" s="174">
        <f>G36/G35</f>
        <v>11670.106761565836</v>
      </c>
      <c r="H37" s="114"/>
      <c r="I37" s="174">
        <f>I36/I35</f>
        <v>11965.681601525263</v>
      </c>
    </row>
    <row r="38" spans="1:12" s="20" customFormat="1">
      <c r="A38" s="118" t="s">
        <v>178</v>
      </c>
      <c r="B38" s="97"/>
      <c r="C38" s="114"/>
      <c r="D38" s="80"/>
      <c r="E38" s="122"/>
      <c r="F38" s="80"/>
      <c r="G38" s="95"/>
    </row>
    <row r="39" spans="1:12" s="20" customFormat="1">
      <c r="A39" s="98" t="s">
        <v>177</v>
      </c>
      <c r="B39" s="97"/>
      <c r="C39" s="114"/>
      <c r="D39" s="80"/>
      <c r="E39" s="122"/>
      <c r="F39" s="80"/>
      <c r="G39" s="95"/>
    </row>
    <row r="40" spans="1:12" s="20" customFormat="1">
      <c r="A40" s="125" t="s">
        <v>176</v>
      </c>
      <c r="B40" s="97"/>
      <c r="C40" s="119">
        <f>129+500</f>
        <v>629</v>
      </c>
      <c r="D40" s="80"/>
      <c r="E40" s="119">
        <f>114+500</f>
        <v>614</v>
      </c>
      <c r="F40" s="80"/>
      <c r="G40" s="99">
        <f>91+500</f>
        <v>591</v>
      </c>
      <c r="H40" s="114"/>
      <c r="I40" s="99">
        <f>91+500</f>
        <v>591</v>
      </c>
    </row>
    <row r="41" spans="1:12" s="20" customFormat="1">
      <c r="A41" s="125" t="s">
        <v>131</v>
      </c>
      <c r="B41" s="97"/>
      <c r="C41" s="124">
        <v>7792000</v>
      </c>
      <c r="D41" s="80"/>
      <c r="E41" s="180">
        <v>11913000</v>
      </c>
      <c r="F41" s="80"/>
      <c r="G41" s="112">
        <v>11960000</v>
      </c>
      <c r="H41" s="114"/>
      <c r="I41" s="112">
        <v>10958000</v>
      </c>
      <c r="L41" s="179"/>
    </row>
    <row r="42" spans="1:12" s="20" customFormat="1">
      <c r="A42" s="125" t="s">
        <v>169</v>
      </c>
      <c r="B42" s="97"/>
      <c r="C42" s="176">
        <f>C41/C40</f>
        <v>12387.9173290938</v>
      </c>
      <c r="D42" s="80"/>
      <c r="E42" s="175">
        <f>E41/E40</f>
        <v>19402.280130293158</v>
      </c>
      <c r="F42" s="80"/>
      <c r="G42" s="174">
        <f>G41/G40</f>
        <v>20236.886632825721</v>
      </c>
      <c r="H42" s="114"/>
      <c r="I42" s="174">
        <f>I41/I40</f>
        <v>18541.455160744499</v>
      </c>
    </row>
    <row r="43" spans="1:12" s="20" customFormat="1">
      <c r="A43" s="98" t="s">
        <v>175</v>
      </c>
      <c r="B43" s="97"/>
      <c r="C43" s="114"/>
      <c r="D43" s="80"/>
      <c r="E43" s="122"/>
      <c r="F43" s="80"/>
      <c r="G43" s="128"/>
      <c r="H43" s="114"/>
      <c r="I43" s="114"/>
    </row>
    <row r="44" spans="1:12" s="20" customFormat="1">
      <c r="A44" s="125" t="s">
        <v>174</v>
      </c>
      <c r="B44" s="97"/>
      <c r="C44" s="132">
        <v>1020</v>
      </c>
      <c r="D44" s="80"/>
      <c r="E44" s="126">
        <v>755</v>
      </c>
      <c r="F44" s="80"/>
      <c r="G44" s="99">
        <v>660</v>
      </c>
      <c r="H44" s="114"/>
      <c r="I44" s="99">
        <v>656</v>
      </c>
    </row>
    <row r="45" spans="1:12" s="20" customFormat="1">
      <c r="A45" s="125" t="s">
        <v>131</v>
      </c>
      <c r="B45" s="97"/>
      <c r="C45" s="124">
        <v>6346000</v>
      </c>
      <c r="D45" s="80"/>
      <c r="E45" s="116">
        <v>4722000</v>
      </c>
      <c r="F45" s="80"/>
      <c r="G45" s="112">
        <v>4532000</v>
      </c>
      <c r="H45" s="114"/>
      <c r="I45" s="112">
        <v>4120000</v>
      </c>
      <c r="L45" s="179"/>
    </row>
    <row r="46" spans="1:12" s="20" customFormat="1">
      <c r="A46" s="125" t="s">
        <v>173</v>
      </c>
      <c r="B46" s="97"/>
      <c r="C46" s="176">
        <f>C45/C44</f>
        <v>6221.5686274509808</v>
      </c>
      <c r="D46" s="80"/>
      <c r="E46" s="175">
        <f>E45/E44</f>
        <v>6254.3046357615895</v>
      </c>
      <c r="F46" s="80"/>
      <c r="G46" s="174">
        <f>G45/G44</f>
        <v>6866.666666666667</v>
      </c>
      <c r="H46" s="114"/>
      <c r="I46" s="174">
        <f>I45/I44</f>
        <v>6280.4878048780483</v>
      </c>
    </row>
    <row r="47" spans="1:12" s="20" customFormat="1">
      <c r="A47" s="118" t="s">
        <v>172</v>
      </c>
      <c r="B47" s="97"/>
      <c r="C47" s="178">
        <f>+C45+C41</f>
        <v>14138000</v>
      </c>
      <c r="D47" s="80"/>
      <c r="E47" s="174">
        <f>+E45+E41</f>
        <v>16635000</v>
      </c>
      <c r="F47" s="80"/>
      <c r="G47" s="174">
        <f>+G45+G41</f>
        <v>16492000</v>
      </c>
      <c r="H47" s="114"/>
      <c r="I47" s="174">
        <f>+I45+I41</f>
        <v>15078000</v>
      </c>
    </row>
    <row r="48" spans="1:12" s="20" customFormat="1" ht="14.25">
      <c r="A48" s="118" t="s">
        <v>171</v>
      </c>
      <c r="B48" s="97"/>
      <c r="C48" s="114"/>
      <c r="D48" s="80"/>
      <c r="E48" s="122"/>
      <c r="F48" s="80"/>
      <c r="G48" s="128"/>
      <c r="H48" s="114"/>
      <c r="I48" s="114"/>
    </row>
    <row r="49" spans="1:13" s="20" customFormat="1" ht="14.25">
      <c r="A49" s="98" t="s">
        <v>170</v>
      </c>
      <c r="B49" s="97"/>
      <c r="C49" s="132">
        <v>347</v>
      </c>
      <c r="D49" s="177"/>
      <c r="E49" s="103">
        <v>166</v>
      </c>
      <c r="F49" s="80"/>
      <c r="G49" s="99">
        <v>172</v>
      </c>
      <c r="H49" s="114"/>
      <c r="I49" s="99">
        <v>164</v>
      </c>
    </row>
    <row r="50" spans="1:13" s="20" customFormat="1">
      <c r="A50" s="98" t="s">
        <v>131</v>
      </c>
      <c r="B50" s="97"/>
      <c r="C50" s="124">
        <v>30552000</v>
      </c>
      <c r="D50" s="80"/>
      <c r="E50" s="116">
        <v>14692000</v>
      </c>
      <c r="F50" s="80"/>
      <c r="G50" s="112">
        <v>15301000</v>
      </c>
      <c r="H50" s="114"/>
      <c r="I50" s="112">
        <v>14475000</v>
      </c>
    </row>
    <row r="51" spans="1:13" s="20" customFormat="1">
      <c r="A51" s="98" t="s">
        <v>169</v>
      </c>
      <c r="B51" s="97"/>
      <c r="C51" s="176">
        <f>C50/C49</f>
        <v>88046.109510086462</v>
      </c>
      <c r="D51" s="80"/>
      <c r="E51" s="175">
        <f>E50/E49</f>
        <v>88506.024096385547</v>
      </c>
      <c r="F51" s="80"/>
      <c r="G51" s="174">
        <f>G50/G49</f>
        <v>88959.30232558139</v>
      </c>
      <c r="H51" s="114"/>
      <c r="I51" s="174">
        <f>I50/I49</f>
        <v>88262.195121951227</v>
      </c>
    </row>
    <row r="52" spans="1:13" s="20" customFormat="1" ht="14.25" customHeight="1">
      <c r="A52" s="98"/>
      <c r="B52" s="97"/>
      <c r="C52" s="173"/>
      <c r="D52" s="80"/>
      <c r="E52" s="122"/>
      <c r="F52" s="80"/>
      <c r="G52" s="95"/>
    </row>
    <row r="53" spans="1:13">
      <c r="A53" s="138" t="s">
        <v>168</v>
      </c>
      <c r="B53" s="97"/>
      <c r="C53" s="141"/>
      <c r="D53" s="140"/>
      <c r="E53" s="172"/>
      <c r="F53" s="140"/>
      <c r="G53" s="171"/>
      <c r="K53" s="20"/>
      <c r="L53" s="20"/>
      <c r="M53" s="45"/>
    </row>
    <row r="54" spans="1:13">
      <c r="A54" s="168" t="s">
        <v>167</v>
      </c>
      <c r="B54" s="97"/>
      <c r="C54" s="147"/>
      <c r="D54" s="140"/>
      <c r="E54" s="148"/>
      <c r="F54" s="140"/>
      <c r="G54" s="170"/>
      <c r="K54" s="20"/>
      <c r="L54" s="20"/>
      <c r="M54" s="45"/>
    </row>
    <row r="55" spans="1:13">
      <c r="A55" s="136" t="s">
        <v>166</v>
      </c>
      <c r="B55" s="97"/>
      <c r="C55" s="147"/>
      <c r="D55" s="140"/>
      <c r="E55" s="148"/>
      <c r="F55" s="140"/>
      <c r="G55" s="170"/>
      <c r="K55" s="20"/>
      <c r="L55" s="20"/>
      <c r="M55" s="45"/>
    </row>
    <row r="56" spans="1:13">
      <c r="A56" s="127" t="s">
        <v>165</v>
      </c>
      <c r="B56" s="97"/>
      <c r="C56" s="146">
        <v>16250</v>
      </c>
      <c r="D56" s="140"/>
      <c r="E56" s="145">
        <v>19520</v>
      </c>
      <c r="F56" s="140"/>
      <c r="G56" s="144">
        <v>19520</v>
      </c>
      <c r="H56" s="139"/>
      <c r="I56" s="144">
        <v>19520</v>
      </c>
      <c r="K56" s="20"/>
      <c r="L56" s="20"/>
      <c r="M56" s="45"/>
    </row>
    <row r="57" spans="1:13">
      <c r="A57" s="127" t="s">
        <v>131</v>
      </c>
      <c r="B57" s="97"/>
      <c r="C57" s="143">
        <v>24302000</v>
      </c>
      <c r="D57" s="140"/>
      <c r="E57" s="142">
        <v>26730000</v>
      </c>
      <c r="F57" s="140"/>
      <c r="G57" s="141">
        <v>26012000</v>
      </c>
      <c r="H57" s="139"/>
      <c r="I57" s="141">
        <v>26562000</v>
      </c>
      <c r="K57" s="20"/>
      <c r="L57" s="20"/>
      <c r="M57" s="45"/>
    </row>
    <row r="58" spans="1:13">
      <c r="A58" s="127" t="s">
        <v>164</v>
      </c>
      <c r="B58" s="97"/>
      <c r="C58" s="96">
        <f>C57/C56</f>
        <v>1495.5076923076922</v>
      </c>
      <c r="D58" s="140"/>
      <c r="E58" s="117">
        <f>E57/E56</f>
        <v>1369.3647540983607</v>
      </c>
      <c r="F58" s="140"/>
      <c r="G58" s="116">
        <f>G57/G56</f>
        <v>1332.5819672131147</v>
      </c>
      <c r="H58" s="139"/>
      <c r="I58" s="116">
        <f>I57/I56</f>
        <v>1360.7581967213114</v>
      </c>
      <c r="K58" s="20"/>
      <c r="L58" s="20"/>
      <c r="M58" s="45"/>
    </row>
    <row r="59" spans="1:13" s="159" customFormat="1" ht="25.5">
      <c r="A59" s="169" t="s">
        <v>163</v>
      </c>
      <c r="B59" s="168"/>
      <c r="C59" s="166">
        <v>228</v>
      </c>
      <c r="D59" s="167"/>
      <c r="E59" s="166">
        <v>370</v>
      </c>
      <c r="F59" s="165"/>
      <c r="G59" s="164">
        <v>391</v>
      </c>
      <c r="H59" s="163"/>
      <c r="I59" s="162">
        <v>391</v>
      </c>
      <c r="K59" s="161"/>
      <c r="L59" s="161"/>
      <c r="M59" s="160"/>
    </row>
    <row r="60" spans="1:13" s="149" customFormat="1" ht="27" customHeight="1">
      <c r="A60" s="158" t="s">
        <v>162</v>
      </c>
      <c r="B60" s="157"/>
      <c r="C60" s="155">
        <v>16709</v>
      </c>
      <c r="D60" s="156"/>
      <c r="E60" s="155">
        <v>17107</v>
      </c>
      <c r="F60" s="154"/>
      <c r="G60" s="152">
        <v>17200</v>
      </c>
      <c r="H60" s="153"/>
      <c r="I60" s="152">
        <v>17200</v>
      </c>
      <c r="K60" s="151"/>
      <c r="L60" s="151"/>
      <c r="M60" s="150"/>
    </row>
    <row r="61" spans="1:13">
      <c r="A61" s="136" t="s">
        <v>161</v>
      </c>
      <c r="B61" s="97"/>
      <c r="C61" s="147"/>
      <c r="D61" s="140"/>
      <c r="E61" s="148"/>
      <c r="F61" s="140"/>
      <c r="G61" s="147"/>
      <c r="H61" s="139"/>
      <c r="I61" s="147"/>
      <c r="K61" s="20"/>
      <c r="L61" s="20"/>
      <c r="M61" s="45"/>
    </row>
    <row r="62" spans="1:13">
      <c r="A62" s="127" t="s">
        <v>160</v>
      </c>
      <c r="B62" s="97"/>
      <c r="C62" s="146">
        <v>18739</v>
      </c>
      <c r="D62" s="140"/>
      <c r="E62" s="145">
        <v>21027</v>
      </c>
      <c r="F62" s="140"/>
      <c r="G62" s="144">
        <v>20950</v>
      </c>
      <c r="H62" s="139"/>
      <c r="I62" s="144">
        <v>20950</v>
      </c>
      <c r="K62" s="20"/>
      <c r="L62" s="20"/>
      <c r="M62" s="45"/>
    </row>
    <row r="63" spans="1:13">
      <c r="A63" s="127" t="s">
        <v>131</v>
      </c>
      <c r="B63" s="97"/>
      <c r="C63" s="143">
        <v>12144000</v>
      </c>
      <c r="D63" s="140"/>
      <c r="E63" s="142">
        <v>14024000</v>
      </c>
      <c r="F63" s="140"/>
      <c r="G63" s="141">
        <v>14128000</v>
      </c>
      <c r="H63" s="139"/>
      <c r="I63" s="141">
        <v>13149000</v>
      </c>
      <c r="K63" s="20"/>
      <c r="L63" s="20"/>
      <c r="M63" s="45"/>
    </row>
    <row r="64" spans="1:13">
      <c r="A64" s="127" t="s">
        <v>157</v>
      </c>
      <c r="B64" s="97"/>
      <c r="C64" s="96">
        <f>C63/C62</f>
        <v>648.06019531458458</v>
      </c>
      <c r="D64" s="140"/>
      <c r="E64" s="117">
        <f>E63/E62</f>
        <v>666.95201407713887</v>
      </c>
      <c r="F64" s="140"/>
      <c r="G64" s="116">
        <f>G63/G62</f>
        <v>674.36754176610975</v>
      </c>
      <c r="H64" s="139"/>
      <c r="I64" s="116">
        <f>I63/I62</f>
        <v>627.63723150357998</v>
      </c>
      <c r="K64" s="20"/>
      <c r="L64" s="20"/>
      <c r="M64" s="45"/>
    </row>
    <row r="65" spans="1:13">
      <c r="A65" s="136" t="s">
        <v>159</v>
      </c>
      <c r="B65" s="97"/>
      <c r="C65" s="147"/>
      <c r="D65" s="140"/>
      <c r="E65" s="148"/>
      <c r="F65" s="140"/>
      <c r="G65" s="147"/>
      <c r="H65" s="139"/>
      <c r="I65" s="147"/>
      <c r="K65" s="20"/>
      <c r="L65" s="20"/>
      <c r="M65" s="45"/>
    </row>
    <row r="66" spans="1:13">
      <c r="A66" s="127" t="s">
        <v>158</v>
      </c>
      <c r="B66" s="97"/>
      <c r="C66" s="146">
        <v>17811</v>
      </c>
      <c r="D66" s="140"/>
      <c r="E66" s="145">
        <v>18966</v>
      </c>
      <c r="F66" s="140"/>
      <c r="G66" s="144">
        <v>19407</v>
      </c>
      <c r="H66" s="139"/>
      <c r="I66" s="144">
        <v>19499</v>
      </c>
      <c r="K66" s="20"/>
      <c r="L66" s="20"/>
      <c r="M66" s="45"/>
    </row>
    <row r="67" spans="1:13">
      <c r="A67" s="127" t="s">
        <v>131</v>
      </c>
      <c r="B67" s="97"/>
      <c r="C67" s="143">
        <f>22148000+28640000+20652000</f>
        <v>71440000</v>
      </c>
      <c r="D67" s="140"/>
      <c r="E67" s="142">
        <v>76783000</v>
      </c>
      <c r="F67" s="140"/>
      <c r="G67" s="141">
        <v>74053000</v>
      </c>
      <c r="H67" s="139"/>
      <c r="I67" s="141">
        <v>78833000</v>
      </c>
      <c r="K67" s="20"/>
      <c r="L67" s="20"/>
      <c r="M67" s="45"/>
    </row>
    <row r="68" spans="1:13">
      <c r="A68" s="127" t="s">
        <v>157</v>
      </c>
      <c r="B68" s="97"/>
      <c r="C68" s="96">
        <f>C67/C66</f>
        <v>4011.0044354612319</v>
      </c>
      <c r="D68" s="140"/>
      <c r="E68" s="117">
        <f>E67/E66</f>
        <v>4048.4551302330487</v>
      </c>
      <c r="F68" s="140"/>
      <c r="G68" s="116">
        <f>G67/G66</f>
        <v>3815.7881176894934</v>
      </c>
      <c r="H68" s="139"/>
      <c r="I68" s="116">
        <f>I67/I66</f>
        <v>4042.9252782193958</v>
      </c>
      <c r="K68" s="20"/>
      <c r="L68" s="20"/>
      <c r="M68" s="45"/>
    </row>
    <row r="69" spans="1:13">
      <c r="A69" s="136" t="s">
        <v>156</v>
      </c>
      <c r="B69" s="97"/>
      <c r="C69" s="147"/>
      <c r="D69" s="140"/>
      <c r="E69" s="148"/>
      <c r="F69" s="140"/>
      <c r="G69" s="147"/>
      <c r="H69" s="139"/>
      <c r="I69" s="147"/>
      <c r="K69" s="20"/>
      <c r="L69" s="20"/>
      <c r="M69" s="45"/>
    </row>
    <row r="70" spans="1:13">
      <c r="A70" s="127" t="s">
        <v>155</v>
      </c>
      <c r="B70" s="97"/>
      <c r="C70" s="146">
        <v>621445</v>
      </c>
      <c r="D70" s="140"/>
      <c r="E70" s="145">
        <v>691201</v>
      </c>
      <c r="F70" s="140"/>
      <c r="G70" s="144">
        <v>725882</v>
      </c>
      <c r="H70" s="139"/>
      <c r="I70" s="144">
        <v>762839</v>
      </c>
      <c r="K70" s="20"/>
      <c r="L70" s="20"/>
      <c r="M70" s="45"/>
    </row>
    <row r="71" spans="1:13">
      <c r="A71" s="127" t="s">
        <v>131</v>
      </c>
      <c r="B71" s="97"/>
      <c r="C71" s="143">
        <v>57312000</v>
      </c>
      <c r="D71" s="140"/>
      <c r="E71" s="142">
        <v>64192000</v>
      </c>
      <c r="F71" s="140"/>
      <c r="G71" s="141">
        <v>59425000</v>
      </c>
      <c r="H71" s="139"/>
      <c r="I71" s="141">
        <v>63868000</v>
      </c>
      <c r="K71" s="20"/>
      <c r="L71" s="20"/>
      <c r="M71" s="45"/>
    </row>
    <row r="72" spans="1:13">
      <c r="A72" s="127" t="s">
        <v>154</v>
      </c>
      <c r="B72" s="97"/>
      <c r="C72" s="96">
        <f>C71/C70</f>
        <v>92.223768796916858</v>
      </c>
      <c r="D72" s="140"/>
      <c r="E72" s="117">
        <f>E71/E70</f>
        <v>92.870236009496509</v>
      </c>
      <c r="F72" s="140"/>
      <c r="G72" s="116">
        <f>G71/G70</f>
        <v>81.865923111469911</v>
      </c>
      <c r="H72" s="139"/>
      <c r="I72" s="116">
        <f>I71/I70</f>
        <v>83.724088569147625</v>
      </c>
      <c r="K72" s="20"/>
      <c r="L72" s="20"/>
      <c r="M72" s="45"/>
    </row>
    <row r="73" spans="1:13" s="20" customFormat="1">
      <c r="A73" s="125"/>
      <c r="B73" s="97"/>
      <c r="C73" s="114"/>
      <c r="D73" s="80"/>
      <c r="E73" s="122"/>
      <c r="F73" s="80"/>
      <c r="G73" s="95"/>
    </row>
    <row r="74" spans="1:13" s="20" customFormat="1">
      <c r="A74" s="138" t="s">
        <v>153</v>
      </c>
      <c r="B74" s="97"/>
      <c r="C74" s="114"/>
      <c r="D74" s="80"/>
      <c r="E74" s="122"/>
      <c r="F74" s="80"/>
      <c r="G74" s="95"/>
    </row>
    <row r="75" spans="1:13" s="20" customFormat="1">
      <c r="A75" s="118" t="s">
        <v>152</v>
      </c>
      <c r="B75" s="97"/>
      <c r="C75" s="114"/>
      <c r="D75" s="80"/>
      <c r="E75" s="122"/>
      <c r="F75" s="80"/>
      <c r="G75" s="95"/>
    </row>
    <row r="76" spans="1:13" s="20" customFormat="1">
      <c r="A76" s="98" t="s">
        <v>151</v>
      </c>
      <c r="B76" s="97"/>
      <c r="C76" s="114"/>
      <c r="D76" s="80"/>
      <c r="E76" s="122"/>
      <c r="F76" s="80"/>
      <c r="G76" s="95"/>
    </row>
    <row r="77" spans="1:13" s="20" customFormat="1">
      <c r="A77" s="127" t="s">
        <v>139</v>
      </c>
      <c r="B77" s="97"/>
      <c r="C77" s="120">
        <v>76</v>
      </c>
      <c r="D77" s="80"/>
      <c r="E77" s="126">
        <v>76</v>
      </c>
      <c r="F77" s="80"/>
      <c r="G77" s="99">
        <v>79</v>
      </c>
      <c r="H77" s="114"/>
      <c r="I77" s="99">
        <v>79</v>
      </c>
    </row>
    <row r="78" spans="1:13" s="20" customFormat="1">
      <c r="A78" s="125" t="s">
        <v>131</v>
      </c>
      <c r="B78" s="97"/>
      <c r="C78" s="96">
        <v>14448000</v>
      </c>
      <c r="D78" s="80"/>
      <c r="E78" s="117">
        <v>13879000</v>
      </c>
      <c r="F78" s="80"/>
      <c r="G78" s="112">
        <f>12337000+2400000</f>
        <v>14737000</v>
      </c>
      <c r="H78" s="114"/>
      <c r="I78" s="112">
        <f>12337000+2400000</f>
        <v>14737000</v>
      </c>
    </row>
    <row r="79" spans="1:13" s="20" customFormat="1">
      <c r="A79" s="125" t="s">
        <v>136</v>
      </c>
      <c r="B79" s="97"/>
      <c r="C79" s="96">
        <f>C78/C77</f>
        <v>190105.26315789475</v>
      </c>
      <c r="D79" s="80"/>
      <c r="E79" s="117">
        <f>E78/E77</f>
        <v>182618.42105263157</v>
      </c>
      <c r="F79" s="80"/>
      <c r="G79" s="116">
        <f>G78/G77</f>
        <v>186544.30379746837</v>
      </c>
      <c r="H79" s="114"/>
      <c r="I79" s="116">
        <f>I78/I77</f>
        <v>186544.30379746837</v>
      </c>
    </row>
    <row r="80" spans="1:13" s="20" customFormat="1">
      <c r="A80" s="98" t="s">
        <v>150</v>
      </c>
      <c r="B80" s="97"/>
      <c r="C80" s="137"/>
      <c r="D80" s="80"/>
      <c r="E80" s="137"/>
      <c r="F80" s="80"/>
      <c r="G80" s="112"/>
      <c r="H80" s="114"/>
      <c r="I80" s="114"/>
    </row>
    <row r="81" spans="1:9" s="20" customFormat="1">
      <c r="A81" s="127" t="s">
        <v>139</v>
      </c>
      <c r="B81" s="97"/>
      <c r="C81" s="120">
        <v>22</v>
      </c>
      <c r="D81" s="80"/>
      <c r="E81" s="126">
        <v>22</v>
      </c>
      <c r="F81" s="80"/>
      <c r="G81" s="99">
        <v>22</v>
      </c>
      <c r="H81" s="114"/>
      <c r="I81" s="99">
        <v>22</v>
      </c>
    </row>
    <row r="82" spans="1:9" s="20" customFormat="1">
      <c r="A82" s="125" t="s">
        <v>131</v>
      </c>
      <c r="B82" s="97"/>
      <c r="C82" s="96">
        <v>5759000</v>
      </c>
      <c r="D82" s="80"/>
      <c r="E82" s="117">
        <v>5759000</v>
      </c>
      <c r="F82" s="80"/>
      <c r="G82" s="112">
        <f>680000+1950000+3129000</f>
        <v>5759000</v>
      </c>
      <c r="H82" s="114"/>
      <c r="I82" s="112">
        <f>680000+1950000+3129000</f>
        <v>5759000</v>
      </c>
    </row>
    <row r="83" spans="1:9" s="20" customFormat="1">
      <c r="A83" s="125" t="s">
        <v>136</v>
      </c>
      <c r="B83" s="97"/>
      <c r="C83" s="96">
        <f>C82/C81</f>
        <v>261772.72727272726</v>
      </c>
      <c r="D83" s="80"/>
      <c r="E83" s="117">
        <f>E82/E81</f>
        <v>261772.72727272726</v>
      </c>
      <c r="F83" s="80"/>
      <c r="G83" s="116">
        <f>G82/G81</f>
        <v>261772.72727272726</v>
      </c>
      <c r="H83" s="114"/>
      <c r="I83" s="116">
        <f>I82/I81</f>
        <v>261772.72727272726</v>
      </c>
    </row>
    <row r="84" spans="1:9" s="20" customFormat="1">
      <c r="A84" s="118" t="s">
        <v>149</v>
      </c>
      <c r="B84" s="97"/>
      <c r="C84" s="114"/>
      <c r="D84" s="80"/>
      <c r="E84" s="114"/>
      <c r="F84" s="80"/>
      <c r="G84" s="128"/>
      <c r="H84" s="114"/>
      <c r="I84" s="114"/>
    </row>
    <row r="85" spans="1:9" s="20" customFormat="1">
      <c r="A85" s="136" t="s">
        <v>148</v>
      </c>
      <c r="B85" s="97"/>
      <c r="C85" s="132">
        <v>51</v>
      </c>
      <c r="D85" s="80"/>
      <c r="E85" s="119">
        <v>51</v>
      </c>
      <c r="F85" s="80"/>
      <c r="G85" s="119">
        <v>50</v>
      </c>
      <c r="H85" s="114"/>
      <c r="I85" s="99">
        <v>52</v>
      </c>
    </row>
    <row r="86" spans="1:9" s="20" customFormat="1">
      <c r="A86" s="125" t="s">
        <v>131</v>
      </c>
      <c r="B86" s="97"/>
      <c r="C86" s="124">
        <v>12224000</v>
      </c>
      <c r="D86" s="80"/>
      <c r="E86" s="116">
        <v>12224000</v>
      </c>
      <c r="F86" s="80"/>
      <c r="G86" s="116">
        <v>12344000</v>
      </c>
      <c r="H86" s="114"/>
      <c r="I86" s="112">
        <v>12518000</v>
      </c>
    </row>
    <row r="87" spans="1:9" s="20" customFormat="1">
      <c r="A87" s="125" t="s">
        <v>136</v>
      </c>
      <c r="B87" s="97"/>
      <c r="C87" s="96">
        <f>C86/C85</f>
        <v>239686.27450980392</v>
      </c>
      <c r="D87" s="80"/>
      <c r="E87" s="117">
        <f>E86/E85</f>
        <v>239686.27450980392</v>
      </c>
      <c r="F87" s="80"/>
      <c r="G87" s="116">
        <f>G86/G85</f>
        <v>246880</v>
      </c>
      <c r="H87" s="114"/>
      <c r="I87" s="116">
        <f>I86/I85</f>
        <v>240730.76923076922</v>
      </c>
    </row>
    <row r="88" spans="1:9" s="20" customFormat="1">
      <c r="A88" s="98" t="s">
        <v>147</v>
      </c>
      <c r="B88" s="97"/>
      <c r="C88" s="114"/>
      <c r="D88" s="80"/>
      <c r="E88" s="122"/>
      <c r="F88" s="80"/>
      <c r="G88" s="128"/>
      <c r="H88" s="114"/>
      <c r="I88" s="114"/>
    </row>
    <row r="89" spans="1:9" s="20" customFormat="1">
      <c r="A89" s="125" t="s">
        <v>139</v>
      </c>
      <c r="B89" s="97"/>
      <c r="C89" s="120">
        <v>22</v>
      </c>
      <c r="D89" s="80"/>
      <c r="E89" s="126">
        <v>22</v>
      </c>
      <c r="F89" s="80"/>
      <c r="G89" s="119">
        <v>22</v>
      </c>
      <c r="H89" s="114"/>
      <c r="I89" s="99">
        <v>22</v>
      </c>
    </row>
    <row r="90" spans="1:9" s="20" customFormat="1">
      <c r="A90" s="125" t="s">
        <v>131</v>
      </c>
      <c r="B90" s="97"/>
      <c r="C90" s="124">
        <v>2726000</v>
      </c>
      <c r="D90" s="80"/>
      <c r="E90" s="116">
        <v>2726000</v>
      </c>
      <c r="F90" s="80"/>
      <c r="G90" s="116">
        <v>2726000</v>
      </c>
      <c r="H90" s="114"/>
      <c r="I90" s="112">
        <v>2726000</v>
      </c>
    </row>
    <row r="91" spans="1:9" s="20" customFormat="1">
      <c r="A91" s="125" t="s">
        <v>136</v>
      </c>
      <c r="B91" s="97"/>
      <c r="C91" s="96">
        <f>C90/C89</f>
        <v>123909.09090909091</v>
      </c>
      <c r="D91" s="80"/>
      <c r="E91" s="117">
        <f>E90/E89</f>
        <v>123909.09090909091</v>
      </c>
      <c r="F91" s="80"/>
      <c r="G91" s="116">
        <f>G90/G89</f>
        <v>123909.09090909091</v>
      </c>
      <c r="H91" s="114"/>
      <c r="I91" s="116">
        <f>I90/I89</f>
        <v>123909.09090909091</v>
      </c>
    </row>
    <row r="92" spans="1:9" s="20" customFormat="1">
      <c r="A92" s="98" t="s">
        <v>146</v>
      </c>
      <c r="B92" s="97"/>
      <c r="C92" s="114"/>
      <c r="D92" s="80"/>
      <c r="E92" s="114"/>
      <c r="F92" s="80"/>
      <c r="G92" s="128"/>
      <c r="H92" s="114"/>
      <c r="I92" s="114"/>
    </row>
    <row r="93" spans="1:9" s="20" customFormat="1">
      <c r="A93" s="125" t="s">
        <v>131</v>
      </c>
      <c r="B93" s="97"/>
      <c r="C93" s="134">
        <v>3427000</v>
      </c>
      <c r="D93" s="135"/>
      <c r="E93" s="134">
        <v>3401000</v>
      </c>
      <c r="F93" s="80"/>
      <c r="G93" s="133">
        <v>3955000</v>
      </c>
      <c r="H93" s="114"/>
      <c r="I93" s="112">
        <v>3955000</v>
      </c>
    </row>
    <row r="94" spans="1:9" s="20" customFormat="1">
      <c r="A94" s="118" t="s">
        <v>145</v>
      </c>
      <c r="B94" s="97"/>
      <c r="C94" s="114"/>
      <c r="D94" s="80"/>
      <c r="E94" s="122"/>
      <c r="F94" s="80"/>
      <c r="G94" s="128"/>
      <c r="H94" s="114"/>
      <c r="I94" s="114"/>
    </row>
    <row r="95" spans="1:9" s="20" customFormat="1">
      <c r="A95" s="98" t="s">
        <v>144</v>
      </c>
      <c r="B95" s="97"/>
      <c r="C95" s="114"/>
      <c r="D95" s="80"/>
      <c r="E95" s="122"/>
      <c r="F95" s="80"/>
      <c r="G95" s="128"/>
      <c r="H95" s="114"/>
      <c r="I95" s="114"/>
    </row>
    <row r="96" spans="1:9" s="20" customFormat="1">
      <c r="A96" s="127" t="s">
        <v>143</v>
      </c>
      <c r="B96" s="97"/>
      <c r="C96" s="132">
        <v>164</v>
      </c>
      <c r="D96" s="80"/>
      <c r="E96" s="119">
        <v>164</v>
      </c>
      <c r="F96" s="80"/>
      <c r="G96" s="119">
        <v>164</v>
      </c>
      <c r="H96" s="114"/>
      <c r="I96" s="99">
        <v>164</v>
      </c>
    </row>
    <row r="97" spans="1:9" s="20" customFormat="1">
      <c r="A97" s="125" t="s">
        <v>131</v>
      </c>
      <c r="B97" s="97"/>
      <c r="C97" s="131">
        <v>29100000</v>
      </c>
      <c r="D97" s="80"/>
      <c r="E97" s="131">
        <v>29100000</v>
      </c>
      <c r="F97" s="80"/>
      <c r="G97" s="130">
        <v>29100000</v>
      </c>
      <c r="H97" s="114"/>
      <c r="I97" s="112">
        <f>29100000-960000</f>
        <v>28140000</v>
      </c>
    </row>
    <row r="98" spans="1:9" s="20" customFormat="1">
      <c r="A98" s="125" t="s">
        <v>142</v>
      </c>
      <c r="B98" s="97"/>
      <c r="C98" s="96">
        <f>C97/C96</f>
        <v>177439.0243902439</v>
      </c>
      <c r="D98" s="80"/>
      <c r="E98" s="117">
        <f>E97/E96</f>
        <v>177439.0243902439</v>
      </c>
      <c r="F98" s="80"/>
      <c r="G98" s="116">
        <f>G97/G96</f>
        <v>177439.0243902439</v>
      </c>
      <c r="H98" s="114"/>
      <c r="I98" s="116">
        <f>I97/I96</f>
        <v>171585.36585365853</v>
      </c>
    </row>
    <row r="99" spans="1:9" s="20" customFormat="1">
      <c r="A99" s="98" t="s">
        <v>141</v>
      </c>
      <c r="B99" s="97"/>
      <c r="C99" s="114"/>
      <c r="D99" s="80"/>
      <c r="E99" s="122"/>
      <c r="F99" s="80"/>
      <c r="G99" s="128"/>
      <c r="H99" s="129"/>
      <c r="I99" s="129"/>
    </row>
    <row r="100" spans="1:9" s="20" customFormat="1">
      <c r="A100" s="127" t="s">
        <v>139</v>
      </c>
      <c r="B100" s="97"/>
      <c r="C100" s="120">
        <v>22</v>
      </c>
      <c r="D100" s="80"/>
      <c r="E100" s="126">
        <v>22</v>
      </c>
      <c r="F100" s="80"/>
      <c r="G100" s="119">
        <v>22</v>
      </c>
      <c r="H100" s="114"/>
      <c r="I100" s="99">
        <v>22</v>
      </c>
    </row>
    <row r="101" spans="1:9" s="20" customFormat="1">
      <c r="A101" s="125" t="s">
        <v>131</v>
      </c>
      <c r="B101" s="97"/>
      <c r="C101" s="96">
        <v>1529000</v>
      </c>
      <c r="D101" s="80"/>
      <c r="E101" s="117">
        <v>1529000</v>
      </c>
      <c r="F101" s="80"/>
      <c r="G101" s="116">
        <v>1529000</v>
      </c>
      <c r="H101" s="114"/>
      <c r="I101" s="112">
        <v>1529000</v>
      </c>
    </row>
    <row r="102" spans="1:9" s="20" customFormat="1">
      <c r="A102" s="125" t="s">
        <v>136</v>
      </c>
      <c r="B102" s="97"/>
      <c r="C102" s="96">
        <f>C101/C100</f>
        <v>69500</v>
      </c>
      <c r="D102" s="80"/>
      <c r="E102" s="117">
        <f>E101/E100</f>
        <v>69500</v>
      </c>
      <c r="F102" s="80"/>
      <c r="G102" s="116">
        <f>G101/G100</f>
        <v>69500</v>
      </c>
      <c r="H102" s="114"/>
      <c r="I102" s="116">
        <f>I101/I100</f>
        <v>69500</v>
      </c>
    </row>
    <row r="103" spans="1:9" s="20" customFormat="1">
      <c r="A103" s="98" t="s">
        <v>140</v>
      </c>
      <c r="B103" s="97"/>
      <c r="C103" s="114"/>
      <c r="D103" s="80"/>
      <c r="E103" s="114"/>
      <c r="F103" s="80"/>
      <c r="G103" s="128"/>
      <c r="H103" s="114"/>
      <c r="I103" s="114"/>
    </row>
    <row r="104" spans="1:9" s="20" customFormat="1">
      <c r="A104" s="127" t="s">
        <v>139</v>
      </c>
      <c r="B104" s="97"/>
      <c r="C104" s="120">
        <v>5</v>
      </c>
      <c r="D104" s="80"/>
      <c r="E104" s="126">
        <v>5</v>
      </c>
      <c r="F104" s="80"/>
      <c r="G104" s="119">
        <v>5</v>
      </c>
      <c r="H104" s="114"/>
      <c r="I104" s="99">
        <v>5</v>
      </c>
    </row>
    <row r="105" spans="1:9" s="20" customFormat="1">
      <c r="A105" s="125" t="s">
        <v>131</v>
      </c>
      <c r="B105" s="97"/>
      <c r="C105" s="96">
        <v>624000</v>
      </c>
      <c r="D105" s="80"/>
      <c r="E105" s="117">
        <v>624000</v>
      </c>
      <c r="F105" s="80"/>
      <c r="G105" s="116">
        <v>624000</v>
      </c>
      <c r="H105" s="114"/>
      <c r="I105" s="112">
        <v>624000</v>
      </c>
    </row>
    <row r="106" spans="1:9" s="20" customFormat="1">
      <c r="A106" s="125" t="s">
        <v>136</v>
      </c>
      <c r="B106" s="97"/>
      <c r="C106" s="96">
        <f>C105/C104</f>
        <v>124800</v>
      </c>
      <c r="D106" s="80"/>
      <c r="E106" s="117">
        <f>E105/E104</f>
        <v>124800</v>
      </c>
      <c r="F106" s="80"/>
      <c r="G106" s="116">
        <f>G105/G104</f>
        <v>124800</v>
      </c>
      <c r="H106" s="114"/>
      <c r="I106" s="116">
        <f>I105/I104</f>
        <v>124800</v>
      </c>
    </row>
    <row r="107" spans="1:9" s="20" customFormat="1">
      <c r="A107" s="125"/>
      <c r="B107" s="97"/>
      <c r="C107" s="96"/>
      <c r="D107" s="80"/>
      <c r="E107" s="117"/>
      <c r="F107" s="80"/>
      <c r="G107" s="124"/>
    </row>
    <row r="108" spans="1:9" s="20" customFormat="1">
      <c r="A108" s="123" t="s">
        <v>138</v>
      </c>
      <c r="B108" s="97"/>
      <c r="C108" s="96"/>
      <c r="D108" s="80"/>
      <c r="E108" s="122"/>
      <c r="F108" s="80"/>
      <c r="G108" s="95"/>
    </row>
    <row r="109" spans="1:9" s="20" customFormat="1">
      <c r="A109" s="121" t="s">
        <v>137</v>
      </c>
      <c r="B109" s="97"/>
      <c r="C109" s="120">
        <v>37</v>
      </c>
      <c r="D109" s="80"/>
      <c r="E109" s="119">
        <v>41</v>
      </c>
      <c r="F109" s="80"/>
      <c r="G109" s="99">
        <v>41</v>
      </c>
      <c r="H109" s="99"/>
      <c r="I109" s="99">
        <v>41</v>
      </c>
    </row>
    <row r="110" spans="1:9" s="20" customFormat="1">
      <c r="A110" s="118" t="s">
        <v>131</v>
      </c>
      <c r="B110" s="97"/>
      <c r="C110" s="96">
        <v>14373000</v>
      </c>
      <c r="D110" s="80"/>
      <c r="E110" s="117">
        <v>15160000</v>
      </c>
      <c r="F110" s="80"/>
      <c r="G110" s="112">
        <v>17465000</v>
      </c>
      <c r="H110" s="114"/>
      <c r="I110" s="112">
        <v>15625000</v>
      </c>
    </row>
    <row r="111" spans="1:9" s="20" customFormat="1">
      <c r="A111" s="98" t="s">
        <v>136</v>
      </c>
      <c r="B111" s="97"/>
      <c r="C111" s="96">
        <f>C110/C109</f>
        <v>388459.45945945947</v>
      </c>
      <c r="D111" s="80"/>
      <c r="E111" s="117">
        <f>E110/E109</f>
        <v>369756.09756097558</v>
      </c>
      <c r="F111" s="80"/>
      <c r="G111" s="116">
        <f>G110/G109</f>
        <v>425975.60975609755</v>
      </c>
      <c r="H111" s="114"/>
      <c r="I111" s="116">
        <f>I110/I109</f>
        <v>381097.56097560975</v>
      </c>
    </row>
    <row r="112" spans="1:9" s="20" customFormat="1">
      <c r="A112" s="115" t="s">
        <v>135</v>
      </c>
      <c r="B112" s="109"/>
      <c r="C112" s="106"/>
      <c r="D112" s="107"/>
      <c r="E112" s="106"/>
      <c r="F112" s="108"/>
      <c r="G112" s="107"/>
      <c r="H112" s="107"/>
      <c r="I112" s="114"/>
    </row>
    <row r="113" spans="1:13" s="20" customFormat="1">
      <c r="A113" s="111" t="s">
        <v>134</v>
      </c>
      <c r="B113" s="109"/>
      <c r="C113" s="106">
        <v>2136000</v>
      </c>
      <c r="D113" s="107"/>
      <c r="E113" s="106">
        <v>2136000</v>
      </c>
      <c r="F113" s="108"/>
      <c r="G113" s="106">
        <f>2136000+400000</f>
        <v>2536000</v>
      </c>
      <c r="H113" s="107"/>
      <c r="I113" s="112">
        <v>2136000</v>
      </c>
    </row>
    <row r="114" spans="1:13" s="20" customFormat="1">
      <c r="A114" s="113" t="s">
        <v>133</v>
      </c>
      <c r="B114" s="109"/>
      <c r="C114" s="106">
        <f>63000+210000+980000+325000</f>
        <v>1578000</v>
      </c>
      <c r="D114" s="107"/>
      <c r="E114" s="106">
        <f>210000+980000+325000</f>
        <v>1515000</v>
      </c>
      <c r="F114" s="108"/>
      <c r="G114" s="106">
        <f>400000+914000+369000</f>
        <v>1683000</v>
      </c>
      <c r="H114" s="107"/>
      <c r="I114" s="112">
        <f>400000+914000+369000</f>
        <v>1683000</v>
      </c>
    </row>
    <row r="115" spans="1:13" s="20" customFormat="1">
      <c r="A115" s="113" t="s">
        <v>132</v>
      </c>
      <c r="B115" s="109"/>
      <c r="C115" s="106">
        <v>613000</v>
      </c>
      <c r="D115" s="107"/>
      <c r="E115" s="106">
        <v>688000</v>
      </c>
      <c r="F115" s="108"/>
      <c r="G115" s="106">
        <v>688000</v>
      </c>
      <c r="H115" s="107"/>
      <c r="I115" s="112">
        <v>688000</v>
      </c>
    </row>
    <row r="116" spans="1:13" s="20" customFormat="1">
      <c r="A116" s="111" t="s">
        <v>131</v>
      </c>
      <c r="B116" s="109"/>
      <c r="C116" s="106">
        <f>SUM(C113:C115)</f>
        <v>4327000</v>
      </c>
      <c r="D116" s="106"/>
      <c r="E116" s="106">
        <f>SUM(E113:E115)</f>
        <v>4339000</v>
      </c>
      <c r="F116" s="108"/>
      <c r="G116" s="106">
        <f>SUM(G113:G115)</f>
        <v>4907000</v>
      </c>
      <c r="H116" s="107"/>
      <c r="I116" s="106">
        <f>SUM(I113:I115)</f>
        <v>4507000</v>
      </c>
    </row>
    <row r="117" spans="1:13" s="20" customFormat="1">
      <c r="A117" s="111" t="s">
        <v>130</v>
      </c>
      <c r="B117" s="109"/>
      <c r="C117" s="106">
        <f>+C116+C110</f>
        <v>18700000</v>
      </c>
      <c r="D117" s="107"/>
      <c r="E117" s="106">
        <f>+E116+E110</f>
        <v>19499000</v>
      </c>
      <c r="F117" s="107"/>
      <c r="G117" s="106">
        <f>+G116+G110</f>
        <v>22372000</v>
      </c>
      <c r="H117" s="107"/>
      <c r="I117" s="106">
        <f>+I116+I110</f>
        <v>20132000</v>
      </c>
    </row>
    <row r="118" spans="1:13" s="20" customFormat="1">
      <c r="A118" s="110" t="s">
        <v>129</v>
      </c>
      <c r="B118" s="109"/>
      <c r="C118" s="106"/>
      <c r="D118" s="107"/>
      <c r="E118" s="106"/>
      <c r="F118" s="108"/>
      <c r="G118" s="106"/>
      <c r="H118" s="107"/>
      <c r="I118" s="106"/>
    </row>
    <row r="119" spans="1:13" s="20" customFormat="1">
      <c r="A119" s="105" t="s">
        <v>128</v>
      </c>
      <c r="B119" s="97"/>
      <c r="C119" s="103">
        <v>4061</v>
      </c>
      <c r="D119" s="80"/>
      <c r="E119" s="102">
        <v>4200</v>
      </c>
      <c r="F119" s="99"/>
      <c r="G119" s="101">
        <v>4094</v>
      </c>
      <c r="H119" s="100"/>
      <c r="I119" s="99">
        <v>4094</v>
      </c>
    </row>
    <row r="120" spans="1:13" s="20" customFormat="1">
      <c r="A120" s="104" t="s">
        <v>127</v>
      </c>
      <c r="B120" s="97"/>
      <c r="C120" s="103">
        <v>3700</v>
      </c>
      <c r="D120" s="80"/>
      <c r="E120" s="102">
        <v>3650</v>
      </c>
      <c r="F120" s="99"/>
      <c r="G120" s="101">
        <v>3593</v>
      </c>
      <c r="H120" s="100"/>
      <c r="I120" s="99">
        <v>3593</v>
      </c>
    </row>
    <row r="121" spans="1:13" s="20" customFormat="1">
      <c r="A121" s="104" t="s">
        <v>126</v>
      </c>
      <c r="B121" s="97"/>
      <c r="C121" s="103">
        <v>3699</v>
      </c>
      <c r="D121" s="80"/>
      <c r="E121" s="102">
        <v>4000</v>
      </c>
      <c r="F121" s="99"/>
      <c r="G121" s="101">
        <v>3605</v>
      </c>
      <c r="H121" s="100"/>
      <c r="I121" s="99">
        <v>3605</v>
      </c>
    </row>
    <row r="122" spans="1:13" s="20" customFormat="1">
      <c r="A122" s="104" t="s">
        <v>125</v>
      </c>
      <c r="B122" s="97"/>
      <c r="C122" s="103">
        <v>2447</v>
      </c>
      <c r="D122" s="80"/>
      <c r="E122" s="102">
        <v>2800</v>
      </c>
      <c r="F122" s="99"/>
      <c r="G122" s="101">
        <v>2703</v>
      </c>
      <c r="H122" s="100"/>
      <c r="I122" s="99">
        <v>2703</v>
      </c>
    </row>
    <row r="123" spans="1:13" s="20" customFormat="1">
      <c r="A123" s="98"/>
      <c r="B123" s="97"/>
      <c r="C123" s="96"/>
      <c r="D123" s="80"/>
      <c r="E123" s="95"/>
      <c r="F123" s="95"/>
      <c r="G123" s="95"/>
    </row>
    <row r="124" spans="1:13" s="14" customFormat="1">
      <c r="A124" s="94" t="s">
        <v>1</v>
      </c>
      <c r="B124" s="93"/>
      <c r="C124" s="92"/>
      <c r="D124" s="90"/>
      <c r="E124" s="91"/>
      <c r="F124" s="90"/>
      <c r="G124" s="91"/>
      <c r="H124" s="90"/>
      <c r="I124" s="91"/>
      <c r="J124" s="90"/>
    </row>
    <row r="125" spans="1:13" s="86" customFormat="1" ht="27" customHeight="1">
      <c r="A125" s="1760" t="s">
        <v>124</v>
      </c>
      <c r="B125" s="1760"/>
      <c r="C125" s="1760"/>
      <c r="D125" s="1760"/>
      <c r="E125" s="1760"/>
      <c r="F125" s="1760"/>
      <c r="G125" s="1760"/>
      <c r="H125" s="1760"/>
      <c r="I125" s="1760"/>
      <c r="J125" s="89"/>
      <c r="K125" s="88"/>
      <c r="L125" s="88"/>
      <c r="M125" s="87"/>
    </row>
    <row r="126" spans="1:13" s="86" customFormat="1" ht="14.25" customHeight="1">
      <c r="A126" s="1761" t="s">
        <v>123</v>
      </c>
      <c r="B126" s="1761"/>
      <c r="C126" s="1761"/>
      <c r="D126" s="1761"/>
      <c r="E126" s="1761"/>
      <c r="F126" s="1761"/>
      <c r="G126" s="1761"/>
      <c r="H126" s="1761"/>
      <c r="I126" s="1761"/>
      <c r="J126" s="1761"/>
      <c r="K126" s="88"/>
      <c r="L126" s="88"/>
      <c r="M126" s="87"/>
    </row>
    <row r="127" spans="1:13" s="86" customFormat="1" ht="39" customHeight="1">
      <c r="A127" s="1760" t="s">
        <v>122</v>
      </c>
      <c r="B127" s="1760"/>
      <c r="C127" s="1760"/>
      <c r="D127" s="1760"/>
      <c r="E127" s="1760"/>
      <c r="F127" s="1760"/>
      <c r="G127" s="1760"/>
      <c r="H127" s="1760"/>
      <c r="I127" s="1760"/>
      <c r="J127" s="1760"/>
      <c r="K127" s="88"/>
      <c r="L127" s="88"/>
      <c r="M127" s="87"/>
    </row>
    <row r="128" spans="1:13">
      <c r="A128" s="1762"/>
      <c r="B128" s="1762"/>
      <c r="C128" s="1762"/>
      <c r="D128" s="1762"/>
      <c r="E128" s="1762"/>
      <c r="F128" s="1762"/>
      <c r="G128" s="1762"/>
      <c r="H128" s="1762"/>
      <c r="I128" s="1762"/>
      <c r="J128" s="1762"/>
      <c r="K128" s="9"/>
      <c r="L128" s="9"/>
    </row>
    <row r="129" spans="1:13" ht="27.75" customHeight="1">
      <c r="A129" s="1755"/>
      <c r="B129" s="1755"/>
      <c r="C129" s="1755"/>
      <c r="D129" s="1755"/>
      <c r="E129" s="1755"/>
      <c r="F129" s="1755"/>
      <c r="G129" s="1755"/>
      <c r="H129" s="1755"/>
      <c r="I129" s="1755"/>
      <c r="J129" s="1755"/>
      <c r="K129" s="9"/>
      <c r="L129" s="9"/>
    </row>
    <row r="130" spans="1:13" ht="27.75" customHeight="1">
      <c r="A130" s="1755"/>
      <c r="B130" s="1755"/>
      <c r="C130" s="1755"/>
      <c r="D130" s="1755"/>
      <c r="E130" s="1755"/>
      <c r="F130" s="1755"/>
      <c r="G130" s="1755"/>
      <c r="H130" s="1755"/>
      <c r="I130" s="1755"/>
      <c r="J130" s="1755"/>
      <c r="K130" s="9"/>
      <c r="L130" s="9"/>
    </row>
    <row r="131" spans="1:13" ht="27.75" customHeight="1">
      <c r="A131" s="1755"/>
      <c r="B131" s="1755"/>
      <c r="C131" s="1755"/>
      <c r="D131" s="1755"/>
      <c r="E131" s="1755"/>
      <c r="F131" s="1755"/>
      <c r="G131" s="1755"/>
      <c r="H131" s="1755"/>
      <c r="I131" s="1755"/>
      <c r="J131" s="1755"/>
      <c r="K131" s="9"/>
      <c r="L131" s="9"/>
    </row>
    <row r="132" spans="1:13" ht="27.75" customHeight="1">
      <c r="A132" s="1755"/>
      <c r="B132" s="1755"/>
      <c r="C132" s="1755"/>
      <c r="D132" s="1755"/>
      <c r="E132" s="1755"/>
      <c r="F132" s="1755"/>
      <c r="G132" s="1755"/>
      <c r="H132" s="1755"/>
      <c r="I132" s="1755"/>
      <c r="J132" s="1755"/>
      <c r="K132" s="9"/>
      <c r="L132" s="9"/>
    </row>
    <row r="133" spans="1:13" ht="27.75" customHeight="1">
      <c r="A133" s="1755"/>
      <c r="B133" s="1755"/>
      <c r="C133" s="1755"/>
      <c r="D133" s="1755"/>
      <c r="E133" s="1755"/>
      <c r="F133" s="1755"/>
      <c r="G133" s="1755"/>
      <c r="H133" s="1755"/>
      <c r="I133" s="1755"/>
      <c r="J133" s="1755"/>
      <c r="K133" s="9"/>
      <c r="L133" s="9"/>
    </row>
    <row r="134" spans="1:13">
      <c r="A134" s="10"/>
      <c r="B134" s="9"/>
      <c r="C134" s="11"/>
      <c r="D134" s="9"/>
      <c r="E134" s="11"/>
      <c r="F134" s="9"/>
      <c r="G134" s="11"/>
      <c r="H134" s="9"/>
      <c r="I134" s="11"/>
      <c r="J134" s="9"/>
      <c r="K134" s="9"/>
      <c r="L134" s="9"/>
    </row>
    <row r="135" spans="1:13">
      <c r="A135" s="10"/>
      <c r="B135" s="9"/>
      <c r="C135" s="9"/>
      <c r="D135" s="9"/>
      <c r="E135" s="9"/>
      <c r="F135" s="9"/>
      <c r="G135" s="9"/>
      <c r="H135" s="9"/>
      <c r="I135" s="9"/>
      <c r="J135" s="9"/>
      <c r="K135" s="9"/>
      <c r="L135" s="9"/>
    </row>
    <row r="136" spans="1:13">
      <c r="A136" s="10"/>
      <c r="B136" s="9"/>
      <c r="C136" s="11"/>
      <c r="D136" s="9"/>
      <c r="E136" s="11"/>
      <c r="F136" s="9"/>
      <c r="G136" s="11"/>
      <c r="H136" s="9"/>
      <c r="I136" s="11"/>
      <c r="J136" s="9"/>
      <c r="K136" s="9"/>
      <c r="L136" s="9"/>
    </row>
    <row r="137" spans="1:13">
      <c r="A137" s="10"/>
      <c r="B137" s="9"/>
      <c r="C137" s="12"/>
      <c r="D137" s="9"/>
      <c r="E137" s="12"/>
      <c r="F137" s="9"/>
      <c r="G137" s="12"/>
      <c r="H137" s="9"/>
      <c r="I137" s="12"/>
      <c r="J137" s="9"/>
      <c r="K137" s="9"/>
      <c r="L137" s="9"/>
    </row>
    <row r="138" spans="1:13">
      <c r="A138" s="10"/>
      <c r="B138" s="9"/>
      <c r="C138" s="11"/>
      <c r="D138" s="9"/>
      <c r="E138" s="11"/>
      <c r="F138" s="9"/>
      <c r="G138" s="11"/>
      <c r="H138" s="9"/>
      <c r="I138" s="11"/>
      <c r="J138" s="9"/>
      <c r="K138" s="9"/>
      <c r="L138" s="9"/>
    </row>
    <row r="139" spans="1:13">
      <c r="A139" s="10"/>
      <c r="B139" s="9"/>
      <c r="C139" s="9"/>
      <c r="D139" s="9"/>
      <c r="E139" s="9"/>
      <c r="F139" s="9"/>
      <c r="G139" s="9"/>
      <c r="H139" s="9"/>
      <c r="I139" s="9"/>
      <c r="J139" s="9"/>
      <c r="K139" s="9"/>
      <c r="L139" s="9"/>
    </row>
    <row r="140" spans="1:13">
      <c r="A140" s="10"/>
      <c r="B140" s="9"/>
      <c r="C140" s="9"/>
      <c r="D140" s="9"/>
      <c r="E140" s="9"/>
      <c r="F140" s="9"/>
      <c r="G140" s="9"/>
      <c r="H140" s="9"/>
      <c r="I140" s="9"/>
      <c r="J140" s="9"/>
      <c r="K140" s="9"/>
      <c r="L140" s="9"/>
    </row>
    <row r="141" spans="1:13">
      <c r="A141" s="10"/>
      <c r="B141" s="9"/>
      <c r="C141" s="9"/>
      <c r="D141" s="9"/>
      <c r="E141" s="9"/>
      <c r="F141" s="9"/>
      <c r="G141" s="9"/>
      <c r="H141" s="9"/>
      <c r="I141" s="9"/>
      <c r="J141" s="9"/>
      <c r="K141" s="9"/>
      <c r="L141" s="9"/>
      <c r="M141" s="8"/>
    </row>
    <row r="142" spans="1:13">
      <c r="B142" s="6"/>
      <c r="C142" s="6"/>
      <c r="D142" s="6"/>
      <c r="E142" s="7"/>
      <c r="F142" s="7"/>
    </row>
    <row r="143" spans="1:13">
      <c r="B143" s="6"/>
      <c r="C143" s="6"/>
      <c r="D143" s="6"/>
      <c r="E143" s="7"/>
      <c r="F143" s="7"/>
    </row>
    <row r="144" spans="1:13">
      <c r="B144" s="6"/>
      <c r="C144" s="6"/>
      <c r="D144" s="6"/>
      <c r="E144" s="7"/>
      <c r="F144" s="7"/>
    </row>
    <row r="145" spans="2:6">
      <c r="B145" s="6"/>
      <c r="C145" s="6"/>
      <c r="D145" s="6"/>
      <c r="E145" s="7"/>
      <c r="F145" s="7"/>
    </row>
    <row r="146" spans="2:6">
      <c r="B146" s="6"/>
      <c r="C146" s="6"/>
      <c r="D146" s="6"/>
      <c r="E146" s="7"/>
      <c r="F146" s="7"/>
    </row>
    <row r="147" spans="2:6">
      <c r="B147" s="6"/>
      <c r="C147" s="6"/>
      <c r="D147" s="6"/>
      <c r="E147" s="7"/>
      <c r="F147" s="7"/>
    </row>
    <row r="148" spans="2:6">
      <c r="B148" s="6"/>
      <c r="C148" s="6"/>
      <c r="D148" s="6"/>
      <c r="E148" s="7"/>
      <c r="F148" s="7"/>
    </row>
    <row r="149" spans="2:6">
      <c r="B149" s="6"/>
      <c r="C149" s="6"/>
      <c r="D149" s="6"/>
      <c r="E149" s="7"/>
      <c r="F149" s="7"/>
    </row>
    <row r="150" spans="2:6">
      <c r="B150" s="6"/>
      <c r="C150" s="6"/>
      <c r="D150" s="6"/>
      <c r="E150" s="7"/>
      <c r="F150" s="7"/>
    </row>
    <row r="151" spans="2:6">
      <c r="B151" s="6"/>
      <c r="C151" s="6"/>
      <c r="D151" s="6"/>
      <c r="E151" s="7"/>
      <c r="F151" s="7"/>
    </row>
    <row r="152" spans="2:6">
      <c r="B152" s="6"/>
      <c r="C152" s="6"/>
      <c r="D152" s="6"/>
      <c r="E152" s="7"/>
      <c r="F152" s="7"/>
    </row>
    <row r="153" spans="2:6">
      <c r="B153" s="6"/>
      <c r="C153" s="6"/>
      <c r="D153" s="6"/>
      <c r="E153" s="7"/>
      <c r="F153" s="7"/>
    </row>
    <row r="154" spans="2:6">
      <c r="B154" s="6"/>
      <c r="C154" s="6"/>
      <c r="D154" s="6"/>
      <c r="E154" s="7"/>
      <c r="F154" s="7"/>
    </row>
    <row r="155" spans="2:6">
      <c r="B155" s="6"/>
      <c r="C155" s="6"/>
      <c r="D155" s="6"/>
      <c r="E155" s="7"/>
      <c r="F155" s="7"/>
    </row>
    <row r="156" spans="2:6">
      <c r="B156" s="6"/>
      <c r="C156" s="6"/>
      <c r="D156" s="6"/>
      <c r="E156" s="7"/>
      <c r="F156" s="7"/>
    </row>
    <row r="157" spans="2:6">
      <c r="B157" s="6"/>
      <c r="C157" s="6"/>
      <c r="D157" s="6"/>
      <c r="E157" s="7"/>
      <c r="F157" s="7"/>
    </row>
    <row r="158" spans="2:6">
      <c r="B158" s="6"/>
      <c r="C158" s="6"/>
      <c r="D158" s="6"/>
      <c r="E158" s="7"/>
      <c r="F158" s="7"/>
    </row>
    <row r="159" spans="2:6">
      <c r="B159" s="6"/>
      <c r="C159" s="6"/>
      <c r="D159" s="6"/>
      <c r="E159" s="7"/>
      <c r="F159" s="7"/>
    </row>
    <row r="160" spans="2:6">
      <c r="B160" s="6"/>
      <c r="C160" s="6"/>
      <c r="D160" s="6"/>
      <c r="E160" s="7"/>
      <c r="F160" s="7"/>
    </row>
    <row r="161" spans="2:6">
      <c r="B161" s="6"/>
      <c r="C161" s="6"/>
      <c r="D161" s="6"/>
      <c r="E161" s="7"/>
      <c r="F161" s="7"/>
    </row>
    <row r="162" spans="2:6">
      <c r="B162" s="6"/>
      <c r="C162" s="6"/>
      <c r="D162" s="6"/>
      <c r="E162" s="7"/>
      <c r="F162" s="7"/>
    </row>
    <row r="163" spans="2:6">
      <c r="B163" s="6"/>
      <c r="C163" s="6"/>
      <c r="D163" s="6"/>
      <c r="E163" s="7"/>
      <c r="F163" s="7"/>
    </row>
    <row r="164" spans="2:6">
      <c r="B164" s="6"/>
      <c r="C164" s="6"/>
      <c r="D164" s="6"/>
      <c r="E164" s="7"/>
      <c r="F164" s="7"/>
    </row>
    <row r="165" spans="2:6">
      <c r="B165" s="6"/>
      <c r="C165" s="6"/>
      <c r="D165" s="6"/>
      <c r="E165" s="7"/>
      <c r="F165" s="7"/>
    </row>
    <row r="166" spans="2:6">
      <c r="B166" s="6"/>
      <c r="C166" s="6"/>
      <c r="D166" s="6"/>
      <c r="E166" s="7"/>
      <c r="F166" s="7"/>
    </row>
    <row r="167" spans="2:6">
      <c r="B167" s="6"/>
      <c r="C167" s="6"/>
      <c r="D167" s="6"/>
      <c r="E167" s="7"/>
      <c r="F167" s="7"/>
    </row>
    <row r="168" spans="2:6">
      <c r="B168" s="6"/>
      <c r="C168" s="6"/>
      <c r="D168" s="6"/>
      <c r="E168" s="7"/>
      <c r="F168" s="7"/>
    </row>
    <row r="169" spans="2:6">
      <c r="B169" s="6"/>
      <c r="C169" s="6"/>
      <c r="D169" s="6"/>
      <c r="E169" s="7"/>
      <c r="F169" s="7"/>
    </row>
    <row r="170" spans="2:6">
      <c r="B170" s="6"/>
      <c r="C170" s="6"/>
      <c r="D170" s="6"/>
      <c r="E170" s="7"/>
      <c r="F170" s="7"/>
    </row>
    <row r="171" spans="2:6">
      <c r="B171" s="6"/>
    </row>
    <row r="172" spans="2:6">
      <c r="B172" s="6"/>
    </row>
    <row r="173" spans="2:6">
      <c r="B173" s="6"/>
    </row>
    <row r="174" spans="2:6">
      <c r="B174" s="6"/>
    </row>
    <row r="175" spans="2:6">
      <c r="B175" s="6"/>
    </row>
    <row r="176" spans="2:6">
      <c r="B176" s="6"/>
    </row>
    <row r="177" spans="2:2">
      <c r="B177" s="6"/>
    </row>
    <row r="178" spans="2:2">
      <c r="B178" s="6"/>
    </row>
    <row r="179" spans="2:2">
      <c r="B179" s="6"/>
    </row>
    <row r="180" spans="2:2">
      <c r="B180" s="6"/>
    </row>
    <row r="181" spans="2:2">
      <c r="B181" s="6"/>
    </row>
    <row r="182" spans="2:2">
      <c r="B182" s="6"/>
    </row>
    <row r="183" spans="2:2">
      <c r="B183" s="6"/>
    </row>
    <row r="184" spans="2:2">
      <c r="B184" s="6"/>
    </row>
    <row r="185" spans="2:2">
      <c r="B185" s="6"/>
    </row>
    <row r="186" spans="2:2">
      <c r="B186" s="6"/>
    </row>
    <row r="187" spans="2:2">
      <c r="B187" s="6"/>
    </row>
  </sheetData>
  <mergeCells count="9">
    <mergeCell ref="A125:I125"/>
    <mergeCell ref="A130:J130"/>
    <mergeCell ref="A131:J131"/>
    <mergeCell ref="A132:J132"/>
    <mergeCell ref="A133:J133"/>
    <mergeCell ref="A126:J126"/>
    <mergeCell ref="A127:J127"/>
    <mergeCell ref="A128:J128"/>
    <mergeCell ref="A129:J129"/>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J143"/>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0.42578125" style="6" customWidth="1"/>
    <col min="2" max="2" width="6.42578125" style="5" bestFit="1" customWidth="1"/>
    <col min="3" max="3" width="11" style="4" customWidth="1"/>
    <col min="4" max="4" width="3" style="4" customWidth="1"/>
    <col min="5" max="5" width="11.140625" style="3" customWidth="1"/>
    <col min="6" max="6" width="2.85546875" style="2" customWidth="1"/>
    <col min="7" max="7" width="10.42578125" style="3" customWidth="1"/>
    <col min="8" max="8" width="2.85546875" style="2" customWidth="1"/>
    <col min="9" max="9" width="10.42578125" style="3" customWidth="1"/>
    <col min="10" max="10" width="2.85546875" style="2"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1416</v>
      </c>
      <c r="C3" s="61" t="s">
        <v>1415</v>
      </c>
      <c r="D3" s="58"/>
      <c r="E3" s="59"/>
      <c r="F3" s="60"/>
      <c r="G3" s="59"/>
      <c r="H3" s="58"/>
      <c r="I3" s="59"/>
      <c r="J3" s="58"/>
    </row>
    <row r="4" spans="1:10" s="53" customFormat="1" ht="15.75">
      <c r="A4" s="57" t="s">
        <v>46</v>
      </c>
      <c r="B4" s="61" t="s">
        <v>1414</v>
      </c>
      <c r="C4" s="61" t="s">
        <v>1413</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193" t="s">
        <v>35</v>
      </c>
      <c r="B9" s="192"/>
      <c r="C9" s="330"/>
      <c r="D9" s="330"/>
      <c r="E9" s="330"/>
      <c r="F9" s="330"/>
      <c r="G9" s="330"/>
      <c r="H9" s="330"/>
    </row>
    <row r="10" spans="1:10" s="29" customFormat="1">
      <c r="A10" s="193" t="s">
        <v>1412</v>
      </c>
      <c r="B10" s="192"/>
      <c r="C10" s="330"/>
      <c r="D10" s="330"/>
      <c r="E10" s="330"/>
      <c r="F10" s="330"/>
      <c r="G10" s="330"/>
      <c r="H10" s="330"/>
    </row>
    <row r="11" spans="1:10" s="20" customFormat="1">
      <c r="A11" s="118" t="s">
        <v>1411</v>
      </c>
      <c r="B11" s="97"/>
      <c r="C11" s="78"/>
      <c r="D11" s="78"/>
      <c r="E11" s="78"/>
      <c r="F11" s="78"/>
      <c r="G11" s="78"/>
      <c r="H11" s="78"/>
    </row>
    <row r="12" spans="1:10" s="20" customFormat="1">
      <c r="A12" s="98" t="s">
        <v>1410</v>
      </c>
      <c r="B12" s="97"/>
      <c r="C12" s="132">
        <v>20130</v>
      </c>
      <c r="D12" s="973"/>
      <c r="E12" s="132">
        <v>20300</v>
      </c>
      <c r="F12" s="973"/>
      <c r="G12" s="132">
        <v>20450</v>
      </c>
      <c r="H12" s="973"/>
      <c r="I12" s="348">
        <v>20600</v>
      </c>
    </row>
    <row r="13" spans="1:10" s="20" customFormat="1">
      <c r="A13" s="98" t="s">
        <v>1409</v>
      </c>
      <c r="B13" s="97"/>
      <c r="C13" s="132">
        <v>39200</v>
      </c>
      <c r="D13" s="973"/>
      <c r="E13" s="132">
        <v>40000</v>
      </c>
      <c r="F13" s="973"/>
      <c r="G13" s="132">
        <v>40000</v>
      </c>
      <c r="H13" s="973"/>
      <c r="I13" s="348">
        <v>40000</v>
      </c>
    </row>
    <row r="14" spans="1:10" s="20" customFormat="1">
      <c r="A14" s="98" t="s">
        <v>1408</v>
      </c>
      <c r="B14" s="97"/>
      <c r="C14" s="132">
        <v>706500</v>
      </c>
      <c r="D14" s="973"/>
      <c r="E14" s="132">
        <v>720000</v>
      </c>
      <c r="F14" s="973"/>
      <c r="G14" s="132">
        <v>728000</v>
      </c>
      <c r="H14" s="973"/>
      <c r="I14" s="348">
        <v>730000</v>
      </c>
    </row>
    <row r="15" spans="1:10" s="20" customFormat="1">
      <c r="A15" s="118" t="s">
        <v>1407</v>
      </c>
      <c r="B15" s="97"/>
      <c r="C15" s="132">
        <v>5800</v>
      </c>
      <c r="D15" s="973"/>
      <c r="E15" s="132">
        <v>6000</v>
      </c>
      <c r="F15" s="973"/>
      <c r="G15" s="132">
        <v>6200</v>
      </c>
      <c r="H15" s="973"/>
      <c r="I15" s="348">
        <v>6500</v>
      </c>
    </row>
    <row r="16" spans="1:10" s="20" customFormat="1">
      <c r="A16" s="118" t="s">
        <v>1406</v>
      </c>
      <c r="B16" s="97"/>
      <c r="C16" s="132">
        <v>96000</v>
      </c>
      <c r="D16" s="973"/>
      <c r="E16" s="132">
        <v>98000</v>
      </c>
      <c r="F16" s="973"/>
      <c r="G16" s="132">
        <v>100000</v>
      </c>
      <c r="H16" s="973"/>
      <c r="I16" s="348">
        <v>102000</v>
      </c>
    </row>
    <row r="17" spans="1:9" s="20" customFormat="1">
      <c r="A17" s="118" t="s">
        <v>1405</v>
      </c>
      <c r="B17" s="97"/>
      <c r="C17" s="120">
        <v>39202</v>
      </c>
      <c r="D17" s="888" t="s">
        <v>238</v>
      </c>
      <c r="E17" s="120">
        <v>30918</v>
      </c>
      <c r="F17" s="888"/>
      <c r="G17" s="120">
        <v>32000</v>
      </c>
      <c r="H17" s="888"/>
      <c r="I17" s="348">
        <v>32000</v>
      </c>
    </row>
    <row r="18" spans="1:9" s="20" customFormat="1">
      <c r="A18" s="98" t="s">
        <v>1404</v>
      </c>
      <c r="B18" s="97"/>
      <c r="C18" s="120">
        <v>4099</v>
      </c>
      <c r="D18" s="888"/>
      <c r="E18" s="120">
        <v>4560</v>
      </c>
      <c r="F18" s="888"/>
      <c r="G18" s="120">
        <v>4000</v>
      </c>
      <c r="H18" s="888"/>
      <c r="I18" s="348">
        <v>4000</v>
      </c>
    </row>
    <row r="19" spans="1:9" s="20" customFormat="1">
      <c r="A19" s="118" t="s">
        <v>1403</v>
      </c>
      <c r="B19" s="97"/>
      <c r="C19" s="120">
        <v>548618</v>
      </c>
      <c r="D19" s="888"/>
      <c r="E19" s="120">
        <v>657401</v>
      </c>
      <c r="F19" s="888" t="s">
        <v>1197</v>
      </c>
      <c r="G19" s="120">
        <v>600000</v>
      </c>
      <c r="H19" s="888"/>
      <c r="I19" s="348">
        <v>600000</v>
      </c>
    </row>
    <row r="20" spans="1:9" s="20" customFormat="1">
      <c r="A20" s="98" t="s">
        <v>1402</v>
      </c>
      <c r="B20" s="97"/>
      <c r="C20" s="120">
        <v>2147</v>
      </c>
      <c r="D20" s="888"/>
      <c r="E20" s="120">
        <v>1185</v>
      </c>
      <c r="F20" s="888"/>
      <c r="G20" s="120">
        <v>1900</v>
      </c>
      <c r="H20" s="888"/>
      <c r="I20" s="348">
        <v>1900</v>
      </c>
    </row>
    <row r="21" spans="1:9" s="20" customFormat="1">
      <c r="A21" s="98" t="s">
        <v>1401</v>
      </c>
      <c r="B21" s="97"/>
      <c r="C21" s="120">
        <v>4396</v>
      </c>
      <c r="D21" s="888"/>
      <c r="E21" s="120">
        <v>4269</v>
      </c>
      <c r="F21" s="888"/>
      <c r="G21" s="120">
        <v>4000</v>
      </c>
      <c r="H21" s="888"/>
      <c r="I21" s="348">
        <v>4000</v>
      </c>
    </row>
    <row r="22" spans="1:9" s="20" customFormat="1">
      <c r="A22" s="118" t="s">
        <v>1400</v>
      </c>
      <c r="B22" s="97"/>
      <c r="C22" s="896">
        <v>703</v>
      </c>
      <c r="D22" s="888"/>
      <c r="E22" s="899">
        <v>673</v>
      </c>
      <c r="F22" s="888"/>
      <c r="G22" s="899">
        <v>750</v>
      </c>
      <c r="H22" s="888"/>
      <c r="I22" s="993">
        <v>800</v>
      </c>
    </row>
    <row r="23" spans="1:9" s="20" customFormat="1">
      <c r="A23" s="98" t="s">
        <v>1399</v>
      </c>
      <c r="B23" s="97"/>
      <c r="C23" s="899">
        <v>746</v>
      </c>
      <c r="D23" s="888"/>
      <c r="E23" s="899">
        <v>1152</v>
      </c>
      <c r="F23" s="888"/>
      <c r="G23" s="899">
        <v>1300</v>
      </c>
      <c r="H23" s="888"/>
      <c r="I23" s="993">
        <v>1350</v>
      </c>
    </row>
    <row r="24" spans="1:9" s="20" customFormat="1">
      <c r="A24" s="118" t="s">
        <v>1398</v>
      </c>
      <c r="B24" s="97"/>
      <c r="C24" s="987">
        <v>175</v>
      </c>
      <c r="D24" s="122"/>
      <c r="E24" s="987">
        <v>175</v>
      </c>
      <c r="F24" s="122"/>
      <c r="G24" s="987">
        <v>175</v>
      </c>
      <c r="H24" s="122"/>
      <c r="I24" s="986">
        <v>175</v>
      </c>
    </row>
    <row r="25" spans="1:9" s="20" customFormat="1">
      <c r="A25" s="118" t="s">
        <v>1397</v>
      </c>
      <c r="B25" s="97"/>
      <c r="C25" s="132">
        <v>20</v>
      </c>
      <c r="D25" s="122"/>
      <c r="E25" s="132">
        <v>22</v>
      </c>
      <c r="F25" s="122"/>
      <c r="G25" s="132">
        <v>25</v>
      </c>
      <c r="H25" s="122"/>
      <c r="I25" s="348">
        <v>25</v>
      </c>
    </row>
    <row r="26" spans="1:9" s="20" customFormat="1">
      <c r="A26" s="98" t="s">
        <v>1396</v>
      </c>
      <c r="B26" s="97"/>
      <c r="C26" s="132">
        <v>0</v>
      </c>
      <c r="D26" s="122"/>
      <c r="E26" s="132">
        <v>1</v>
      </c>
      <c r="F26" s="122"/>
      <c r="G26" s="132">
        <v>3</v>
      </c>
      <c r="H26" s="122"/>
      <c r="I26" s="348">
        <v>3</v>
      </c>
    </row>
    <row r="27" spans="1:9" s="20" customFormat="1">
      <c r="A27" s="118" t="s">
        <v>1395</v>
      </c>
      <c r="B27" s="97"/>
      <c r="C27" s="987">
        <v>195</v>
      </c>
      <c r="D27" s="122"/>
      <c r="E27" s="987">
        <v>250</v>
      </c>
      <c r="F27" s="122"/>
      <c r="G27" s="987">
        <v>250</v>
      </c>
      <c r="H27" s="122"/>
      <c r="I27" s="986">
        <v>250</v>
      </c>
    </row>
    <row r="28" spans="1:9" s="20" customFormat="1">
      <c r="A28" s="118" t="s">
        <v>1394</v>
      </c>
      <c r="B28" s="97"/>
      <c r="C28" s="132">
        <v>34</v>
      </c>
      <c r="D28" s="122"/>
      <c r="E28" s="132">
        <v>18</v>
      </c>
      <c r="F28" s="78" t="s">
        <v>901</v>
      </c>
      <c r="G28" s="132">
        <v>20</v>
      </c>
      <c r="H28" s="122"/>
      <c r="I28" s="348">
        <v>20</v>
      </c>
    </row>
    <row r="29" spans="1:9" s="20" customFormat="1">
      <c r="A29" s="98" t="s">
        <v>1393</v>
      </c>
      <c r="B29" s="97"/>
      <c r="C29" s="132">
        <v>9</v>
      </c>
      <c r="D29" s="122"/>
      <c r="E29" s="132">
        <v>3</v>
      </c>
      <c r="F29" s="122"/>
      <c r="G29" s="132">
        <v>5</v>
      </c>
      <c r="H29" s="122"/>
      <c r="I29" s="348">
        <v>5</v>
      </c>
    </row>
    <row r="30" spans="1:9" s="20" customFormat="1">
      <c r="A30" s="98" t="s">
        <v>1392</v>
      </c>
      <c r="B30" s="97"/>
      <c r="C30" s="991">
        <v>3.4</v>
      </c>
      <c r="D30" s="992"/>
      <c r="E30" s="991">
        <v>1.8</v>
      </c>
      <c r="F30" s="992"/>
      <c r="G30" s="991">
        <v>2</v>
      </c>
      <c r="H30" s="122"/>
      <c r="I30" s="990">
        <v>2</v>
      </c>
    </row>
    <row r="31" spans="1:9" s="20" customFormat="1">
      <c r="A31" s="118" t="s">
        <v>1391</v>
      </c>
      <c r="B31" s="97"/>
      <c r="C31" s="987">
        <v>125</v>
      </c>
      <c r="D31" s="122"/>
      <c r="E31" s="987">
        <v>59</v>
      </c>
      <c r="F31" s="122" t="s">
        <v>1387</v>
      </c>
      <c r="G31" s="987">
        <v>130</v>
      </c>
      <c r="H31" s="122"/>
      <c r="I31" s="986">
        <v>140</v>
      </c>
    </row>
    <row r="32" spans="1:9" s="20" customFormat="1">
      <c r="A32" s="98" t="s">
        <v>1390</v>
      </c>
      <c r="B32" s="97"/>
      <c r="C32" s="987">
        <v>61</v>
      </c>
      <c r="D32" s="122"/>
      <c r="E32" s="987">
        <v>43</v>
      </c>
      <c r="F32" s="122" t="s">
        <v>1387</v>
      </c>
      <c r="G32" s="987">
        <v>55</v>
      </c>
      <c r="H32" s="122"/>
      <c r="I32" s="986">
        <v>65</v>
      </c>
    </row>
    <row r="33" spans="1:9" s="20" customFormat="1">
      <c r="A33" s="98" t="s">
        <v>1389</v>
      </c>
      <c r="B33" s="97"/>
      <c r="C33" s="987">
        <v>107</v>
      </c>
      <c r="D33" s="122"/>
      <c r="E33" s="987">
        <v>299</v>
      </c>
      <c r="F33" s="122" t="s">
        <v>1387</v>
      </c>
      <c r="G33" s="987">
        <v>210</v>
      </c>
      <c r="H33" s="122"/>
      <c r="I33" s="986">
        <v>215</v>
      </c>
    </row>
    <row r="34" spans="1:9" s="20" customFormat="1">
      <c r="A34" s="98" t="s">
        <v>1388</v>
      </c>
      <c r="B34" s="97"/>
      <c r="C34" s="991">
        <v>4.28</v>
      </c>
      <c r="D34" s="992"/>
      <c r="E34" s="991">
        <v>13.7</v>
      </c>
      <c r="F34" s="122" t="s">
        <v>1387</v>
      </c>
      <c r="G34" s="991">
        <v>8.15</v>
      </c>
      <c r="H34" s="122"/>
      <c r="I34" s="990">
        <v>8.17</v>
      </c>
    </row>
    <row r="35" spans="1:9" s="20" customFormat="1">
      <c r="A35" s="118" t="s">
        <v>1386</v>
      </c>
      <c r="B35" s="97"/>
      <c r="C35" s="987">
        <v>136</v>
      </c>
      <c r="D35" s="122"/>
      <c r="E35" s="987">
        <v>151</v>
      </c>
      <c r="F35" s="122"/>
      <c r="G35" s="987">
        <v>160</v>
      </c>
      <c r="H35" s="122"/>
      <c r="I35" s="986">
        <v>160</v>
      </c>
    </row>
    <row r="36" spans="1:9" s="20" customFormat="1">
      <c r="A36" s="118" t="s">
        <v>1385</v>
      </c>
      <c r="B36" s="97"/>
      <c r="C36" s="132">
        <v>231</v>
      </c>
      <c r="D36" s="122"/>
      <c r="E36" s="132">
        <v>240</v>
      </c>
      <c r="F36" s="122"/>
      <c r="G36" s="132">
        <v>250</v>
      </c>
      <c r="H36" s="122"/>
      <c r="I36" s="348">
        <v>260</v>
      </c>
    </row>
    <row r="37" spans="1:9" s="20" customFormat="1">
      <c r="A37" s="98" t="s">
        <v>1384</v>
      </c>
      <c r="B37" s="97"/>
      <c r="C37" s="132">
        <v>328</v>
      </c>
      <c r="D37" s="973"/>
      <c r="E37" s="132">
        <v>350</v>
      </c>
      <c r="F37" s="973"/>
      <c r="G37" s="132">
        <v>370</v>
      </c>
      <c r="H37" s="973"/>
      <c r="I37" s="348">
        <v>370</v>
      </c>
    </row>
    <row r="38" spans="1:9" s="20" customFormat="1">
      <c r="A38" s="118" t="s">
        <v>1383</v>
      </c>
      <c r="B38" s="97"/>
      <c r="C38" s="988">
        <v>1069</v>
      </c>
      <c r="D38" s="989"/>
      <c r="E38" s="988">
        <v>1080</v>
      </c>
      <c r="F38" s="989"/>
      <c r="G38" s="988">
        <v>1095</v>
      </c>
      <c r="H38" s="973"/>
      <c r="I38" s="348">
        <v>1095</v>
      </c>
    </row>
    <row r="39" spans="1:9" s="20" customFormat="1">
      <c r="A39" s="98" t="s">
        <v>1382</v>
      </c>
      <c r="B39" s="97"/>
      <c r="C39" s="987">
        <v>115</v>
      </c>
      <c r="D39" s="122"/>
      <c r="E39" s="987">
        <v>144</v>
      </c>
      <c r="F39" s="122"/>
      <c r="G39" s="987">
        <v>150</v>
      </c>
      <c r="H39" s="122"/>
      <c r="I39" s="986">
        <v>150</v>
      </c>
    </row>
    <row r="40" spans="1:9" s="20" customFormat="1">
      <c r="A40" s="118" t="s">
        <v>1381</v>
      </c>
      <c r="B40" s="97"/>
      <c r="C40" s="987">
        <v>182</v>
      </c>
      <c r="D40" s="122"/>
      <c r="E40" s="987">
        <v>185</v>
      </c>
      <c r="F40" s="122"/>
      <c r="G40" s="987">
        <v>190</v>
      </c>
      <c r="H40" s="122"/>
      <c r="I40" s="986">
        <v>190</v>
      </c>
    </row>
    <row r="41" spans="1:9" s="20" customFormat="1">
      <c r="A41" s="118" t="s">
        <v>1380</v>
      </c>
      <c r="B41" s="97"/>
      <c r="C41" s="987">
        <v>250</v>
      </c>
      <c r="D41" s="122"/>
      <c r="E41" s="987">
        <v>265</v>
      </c>
      <c r="F41" s="122"/>
      <c r="G41" s="987">
        <v>275</v>
      </c>
      <c r="H41" s="122"/>
      <c r="I41" s="986">
        <v>280</v>
      </c>
    </row>
    <row r="42" spans="1:9" s="20" customFormat="1">
      <c r="A42" s="118" t="s">
        <v>1379</v>
      </c>
      <c r="B42" s="97"/>
      <c r="C42" s="987">
        <v>402</v>
      </c>
      <c r="D42" s="122"/>
      <c r="E42" s="987">
        <v>420</v>
      </c>
      <c r="F42" s="122"/>
      <c r="G42" s="987">
        <v>420</v>
      </c>
      <c r="H42" s="122"/>
      <c r="I42" s="986">
        <v>420</v>
      </c>
    </row>
    <row r="43" spans="1:9" s="20" customFormat="1">
      <c r="A43" s="118" t="s">
        <v>1378</v>
      </c>
      <c r="B43" s="97"/>
      <c r="C43" s="987">
        <v>575</v>
      </c>
      <c r="D43" s="122"/>
      <c r="E43" s="987">
        <v>580</v>
      </c>
      <c r="F43" s="122"/>
      <c r="G43" s="987">
        <v>600</v>
      </c>
      <c r="H43" s="122"/>
      <c r="I43" s="986">
        <v>600</v>
      </c>
    </row>
    <row r="44" spans="1:9" s="20" customFormat="1">
      <c r="A44" s="98" t="s">
        <v>1377</v>
      </c>
      <c r="B44" s="97"/>
      <c r="C44" s="132">
        <v>80</v>
      </c>
      <c r="D44" s="122"/>
      <c r="E44" s="132">
        <v>85</v>
      </c>
      <c r="F44" s="122"/>
      <c r="G44" s="132">
        <v>90</v>
      </c>
      <c r="H44" s="122"/>
      <c r="I44" s="348">
        <v>90</v>
      </c>
    </row>
    <row r="45" spans="1:9" s="20" customFormat="1">
      <c r="A45" s="98" t="s">
        <v>1376</v>
      </c>
      <c r="B45" s="97"/>
      <c r="C45" s="132">
        <v>8</v>
      </c>
      <c r="D45" s="122"/>
      <c r="E45" s="132">
        <v>10</v>
      </c>
      <c r="F45" s="122"/>
      <c r="G45" s="132">
        <v>12</v>
      </c>
      <c r="H45" s="122"/>
      <c r="I45" s="348">
        <v>12</v>
      </c>
    </row>
    <row r="46" spans="1:9" s="20" customFormat="1">
      <c r="A46" s="118" t="s">
        <v>1375</v>
      </c>
      <c r="B46" s="97"/>
      <c r="C46" s="132">
        <v>14994</v>
      </c>
      <c r="D46" s="122"/>
      <c r="E46" s="132">
        <v>15556</v>
      </c>
      <c r="F46" s="122"/>
      <c r="G46" s="132">
        <v>16250</v>
      </c>
      <c r="H46" s="122"/>
      <c r="I46" s="348">
        <v>16750</v>
      </c>
    </row>
    <row r="47" spans="1:9" s="20" customFormat="1">
      <c r="A47" s="118" t="s">
        <v>1374</v>
      </c>
      <c r="B47" s="97"/>
      <c r="C47" s="132">
        <v>39061</v>
      </c>
      <c r="D47" s="122"/>
      <c r="E47" s="132">
        <v>40745</v>
      </c>
      <c r="F47" s="122"/>
      <c r="G47" s="132">
        <v>42000</v>
      </c>
      <c r="H47" s="122"/>
      <c r="I47" s="348">
        <v>43000</v>
      </c>
    </row>
    <row r="48" spans="1:9" s="20" customFormat="1">
      <c r="A48" s="98" t="s">
        <v>1373</v>
      </c>
      <c r="B48" s="97"/>
      <c r="C48" s="132">
        <v>42945</v>
      </c>
      <c r="D48" s="122"/>
      <c r="E48" s="132">
        <v>41472</v>
      </c>
      <c r="F48" s="122"/>
      <c r="G48" s="132">
        <v>41000</v>
      </c>
      <c r="H48" s="122"/>
      <c r="I48" s="348">
        <v>39000</v>
      </c>
    </row>
    <row r="49" spans="1:9" s="20" customFormat="1">
      <c r="A49" s="118" t="s">
        <v>1372</v>
      </c>
      <c r="B49" s="97"/>
      <c r="C49" s="132">
        <v>1399</v>
      </c>
      <c r="D49" s="122"/>
      <c r="E49" s="132">
        <v>1323</v>
      </c>
      <c r="F49" s="122"/>
      <c r="G49" s="132">
        <v>1500</v>
      </c>
      <c r="H49" s="122"/>
      <c r="I49" s="348">
        <v>1500</v>
      </c>
    </row>
    <row r="50" spans="1:9" s="20" customFormat="1">
      <c r="A50" s="118" t="s">
        <v>1371</v>
      </c>
      <c r="B50" s="97"/>
      <c r="C50" s="132">
        <v>6045</v>
      </c>
      <c r="D50" s="122"/>
      <c r="E50" s="132">
        <v>5376</v>
      </c>
      <c r="F50" s="122"/>
      <c r="G50" s="132">
        <v>5100</v>
      </c>
      <c r="H50" s="122"/>
      <c r="I50" s="348">
        <v>5100</v>
      </c>
    </row>
    <row r="51" spans="1:9" s="20" customFormat="1">
      <c r="A51" s="118" t="s">
        <v>1370</v>
      </c>
      <c r="B51" s="97"/>
      <c r="C51" s="132">
        <v>6977</v>
      </c>
      <c r="D51" s="122"/>
      <c r="E51" s="132">
        <v>5488</v>
      </c>
      <c r="F51" s="122"/>
      <c r="G51" s="132">
        <v>5100</v>
      </c>
      <c r="H51" s="122"/>
      <c r="I51" s="348">
        <v>4900</v>
      </c>
    </row>
    <row r="52" spans="1:9" s="20" customFormat="1">
      <c r="A52" s="118" t="s">
        <v>1369</v>
      </c>
      <c r="B52" s="97"/>
      <c r="C52" s="132">
        <v>737</v>
      </c>
      <c r="D52" s="122"/>
      <c r="E52" s="132">
        <v>763</v>
      </c>
      <c r="F52" s="122"/>
      <c r="G52" s="132">
        <v>750</v>
      </c>
      <c r="H52" s="122"/>
      <c r="I52" s="348">
        <v>750</v>
      </c>
    </row>
    <row r="53" spans="1:9" s="20" customFormat="1">
      <c r="A53" s="118" t="s">
        <v>1368</v>
      </c>
      <c r="B53" s="97"/>
      <c r="C53" s="132">
        <v>880</v>
      </c>
      <c r="D53" s="122"/>
      <c r="E53" s="132">
        <v>810</v>
      </c>
      <c r="F53" s="122"/>
      <c r="G53" s="132">
        <v>820</v>
      </c>
      <c r="H53" s="122"/>
      <c r="I53" s="348">
        <v>820</v>
      </c>
    </row>
    <row r="54" spans="1:9" s="20" customFormat="1">
      <c r="A54" s="118" t="s">
        <v>1367</v>
      </c>
      <c r="B54" s="97"/>
      <c r="C54" s="132">
        <v>12153</v>
      </c>
      <c r="D54" s="122"/>
      <c r="E54" s="132">
        <v>13428</v>
      </c>
      <c r="F54" s="122"/>
      <c r="G54" s="132">
        <v>13000</v>
      </c>
      <c r="H54" s="122"/>
      <c r="I54" s="348">
        <v>13000</v>
      </c>
    </row>
    <row r="55" spans="1:9" s="20" customFormat="1">
      <c r="A55" s="118" t="s">
        <v>1366</v>
      </c>
      <c r="B55" s="97"/>
      <c r="C55" s="132">
        <v>160</v>
      </c>
      <c r="D55" s="122"/>
      <c r="E55" s="132">
        <v>255</v>
      </c>
      <c r="F55" s="122"/>
      <c r="G55" s="132">
        <v>250</v>
      </c>
      <c r="H55" s="122"/>
      <c r="I55" s="348">
        <v>250</v>
      </c>
    </row>
    <row r="56" spans="1:9" s="20" customFormat="1">
      <c r="A56" s="118" t="s">
        <v>1365</v>
      </c>
      <c r="B56" s="97"/>
      <c r="C56" s="132">
        <v>33</v>
      </c>
      <c r="D56" s="122"/>
      <c r="E56" s="132">
        <v>45</v>
      </c>
      <c r="F56" s="122"/>
      <c r="G56" s="132">
        <v>45</v>
      </c>
      <c r="H56" s="122"/>
      <c r="I56" s="348">
        <v>45</v>
      </c>
    </row>
    <row r="57" spans="1:9" s="20" customFormat="1">
      <c r="A57" s="118" t="s">
        <v>1364</v>
      </c>
      <c r="B57" s="97"/>
      <c r="C57" s="183"/>
      <c r="D57" s="122"/>
      <c r="E57" s="183"/>
      <c r="F57" s="122"/>
      <c r="G57" s="132"/>
      <c r="H57" s="122"/>
      <c r="I57" s="985"/>
    </row>
    <row r="58" spans="1:9" s="20" customFormat="1">
      <c r="A58" s="98" t="s">
        <v>1363</v>
      </c>
      <c r="B58" s="97"/>
      <c r="C58" s="132">
        <v>6000000</v>
      </c>
      <c r="D58" s="122"/>
      <c r="E58" s="132">
        <v>6225000</v>
      </c>
      <c r="F58" s="122"/>
      <c r="G58" s="132">
        <v>5000000</v>
      </c>
      <c r="H58" s="122"/>
      <c r="I58" s="348">
        <v>6000000</v>
      </c>
    </row>
    <row r="59" spans="1:9" s="20" customFormat="1">
      <c r="A59" s="98" t="s">
        <v>1362</v>
      </c>
      <c r="B59" s="97"/>
      <c r="C59" s="132">
        <v>5000000</v>
      </c>
      <c r="D59" s="122"/>
      <c r="E59" s="132">
        <v>5225000</v>
      </c>
      <c r="F59" s="122"/>
      <c r="G59" s="132">
        <v>5000000</v>
      </c>
      <c r="H59" s="122"/>
      <c r="I59" s="348">
        <v>6000000</v>
      </c>
    </row>
    <row r="60" spans="1:9" s="20" customFormat="1">
      <c r="A60" s="98" t="s">
        <v>1361</v>
      </c>
      <c r="B60" s="97"/>
      <c r="C60" s="132">
        <v>7500000</v>
      </c>
      <c r="D60" s="122"/>
      <c r="E60" s="132">
        <v>7725000</v>
      </c>
      <c r="F60" s="122"/>
      <c r="G60" s="132">
        <v>7500000</v>
      </c>
      <c r="H60" s="122"/>
      <c r="I60" s="348">
        <v>7500000</v>
      </c>
    </row>
    <row r="61" spans="1:9" s="20" customFormat="1">
      <c r="A61" s="118" t="s">
        <v>1360</v>
      </c>
      <c r="B61" s="97"/>
      <c r="C61" s="987">
        <v>156</v>
      </c>
      <c r="D61" s="122"/>
      <c r="E61" s="987">
        <v>136</v>
      </c>
      <c r="F61" s="122"/>
      <c r="G61" s="987">
        <v>145</v>
      </c>
      <c r="H61" s="122"/>
      <c r="I61" s="986">
        <v>145</v>
      </c>
    </row>
    <row r="62" spans="1:9" s="20" customFormat="1">
      <c r="A62" s="118" t="s">
        <v>1359</v>
      </c>
      <c r="B62" s="97"/>
      <c r="C62" s="183"/>
      <c r="D62" s="122"/>
      <c r="E62" s="183"/>
      <c r="F62" s="122"/>
      <c r="G62" s="132"/>
      <c r="H62" s="122"/>
      <c r="I62" s="985"/>
    </row>
    <row r="63" spans="1:9" s="20" customFormat="1">
      <c r="A63" s="98" t="s">
        <v>1358</v>
      </c>
      <c r="B63" s="97"/>
      <c r="C63" s="987">
        <v>128</v>
      </c>
      <c r="D63" s="122"/>
      <c r="E63" s="987">
        <v>104</v>
      </c>
      <c r="F63" s="122"/>
      <c r="G63" s="987">
        <v>140</v>
      </c>
      <c r="H63" s="122"/>
      <c r="I63" s="986">
        <v>140</v>
      </c>
    </row>
    <row r="64" spans="1:9" s="20" customFormat="1">
      <c r="A64" s="98" t="s">
        <v>1357</v>
      </c>
      <c r="B64" s="97"/>
      <c r="C64" s="132">
        <v>116</v>
      </c>
      <c r="D64" s="122"/>
      <c r="E64" s="132">
        <v>107</v>
      </c>
      <c r="F64" s="122"/>
      <c r="G64" s="132">
        <v>125</v>
      </c>
      <c r="H64" s="122"/>
      <c r="I64" s="348">
        <v>125</v>
      </c>
    </row>
    <row r="65" spans="1:9" s="20" customFormat="1">
      <c r="A65" s="98" t="s">
        <v>1356</v>
      </c>
      <c r="B65" s="97"/>
      <c r="C65" s="132">
        <v>1397</v>
      </c>
      <c r="D65" s="122"/>
      <c r="E65" s="132">
        <v>1210</v>
      </c>
      <c r="F65" s="122"/>
      <c r="G65" s="132">
        <v>1600</v>
      </c>
      <c r="H65" s="122"/>
      <c r="I65" s="348">
        <v>1500</v>
      </c>
    </row>
    <row r="66" spans="1:9" s="20" customFormat="1">
      <c r="A66" s="98" t="s">
        <v>1355</v>
      </c>
      <c r="B66" s="97"/>
      <c r="C66" s="132">
        <v>2669</v>
      </c>
      <c r="D66" s="122"/>
      <c r="E66" s="132">
        <v>2014</v>
      </c>
      <c r="F66" s="122"/>
      <c r="G66" s="132">
        <v>3300</v>
      </c>
      <c r="H66" s="122"/>
      <c r="I66" s="348">
        <v>3000</v>
      </c>
    </row>
    <row r="67" spans="1:9" s="20" customFormat="1">
      <c r="A67" s="98" t="s">
        <v>1354</v>
      </c>
      <c r="B67" s="97"/>
      <c r="C67" s="132">
        <v>861</v>
      </c>
      <c r="D67" s="122"/>
      <c r="E67" s="132">
        <v>323</v>
      </c>
      <c r="F67" s="122" t="s">
        <v>1110</v>
      </c>
      <c r="G67" s="132">
        <v>500</v>
      </c>
      <c r="H67" s="122"/>
      <c r="I67" s="348">
        <v>500</v>
      </c>
    </row>
    <row r="68" spans="1:9" s="20" customFormat="1">
      <c r="A68" s="98" t="s">
        <v>1353</v>
      </c>
      <c r="B68" s="97"/>
      <c r="C68" s="132">
        <v>37</v>
      </c>
      <c r="D68" s="122"/>
      <c r="E68" s="132">
        <v>26</v>
      </c>
      <c r="F68" s="122"/>
      <c r="G68" s="132">
        <v>45</v>
      </c>
      <c r="H68" s="122"/>
      <c r="I68" s="348">
        <v>45</v>
      </c>
    </row>
    <row r="69" spans="1:9" s="20" customFormat="1">
      <c r="A69" s="98" t="s">
        <v>1352</v>
      </c>
      <c r="B69" s="97"/>
      <c r="C69" s="987">
        <v>5</v>
      </c>
      <c r="D69" s="122"/>
      <c r="E69" s="987">
        <v>4</v>
      </c>
      <c r="F69" s="122"/>
      <c r="G69" s="987">
        <v>5</v>
      </c>
      <c r="H69" s="122"/>
      <c r="I69" s="986">
        <v>5</v>
      </c>
    </row>
    <row r="70" spans="1:9" s="20" customFormat="1">
      <c r="A70" s="118" t="s">
        <v>1351</v>
      </c>
      <c r="B70" s="97"/>
      <c r="C70" s="183"/>
      <c r="D70" s="122"/>
      <c r="E70" s="183"/>
      <c r="F70" s="122"/>
      <c r="G70" s="132"/>
      <c r="H70" s="122"/>
      <c r="I70" s="985"/>
    </row>
    <row r="71" spans="1:9" s="20" customFormat="1">
      <c r="A71" s="98" t="s">
        <v>1350</v>
      </c>
      <c r="B71" s="97"/>
      <c r="C71" s="984">
        <v>153</v>
      </c>
      <c r="D71" s="78"/>
      <c r="E71" s="984">
        <v>139</v>
      </c>
      <c r="F71" s="78"/>
      <c r="G71" s="984">
        <v>150</v>
      </c>
      <c r="H71" s="78"/>
      <c r="I71" s="983">
        <v>150</v>
      </c>
    </row>
    <row r="72" spans="1:9" s="20" customFormat="1">
      <c r="A72" s="98" t="s">
        <v>1349</v>
      </c>
      <c r="B72" s="97"/>
      <c r="C72" s="77">
        <v>500</v>
      </c>
      <c r="D72" s="78"/>
      <c r="E72" s="77">
        <v>500</v>
      </c>
      <c r="F72" s="78"/>
      <c r="G72" s="77">
        <v>500</v>
      </c>
      <c r="H72" s="78"/>
      <c r="I72" s="79">
        <v>500</v>
      </c>
    </row>
    <row r="73" spans="1:9" s="29" customFormat="1">
      <c r="A73" s="193" t="s">
        <v>1348</v>
      </c>
      <c r="B73" s="192"/>
      <c r="C73" s="332"/>
      <c r="D73" s="330"/>
      <c r="E73" s="330"/>
      <c r="F73" s="330"/>
      <c r="G73" s="332"/>
      <c r="H73" s="330"/>
      <c r="I73" s="30"/>
    </row>
    <row r="74" spans="1:9" s="20" customFormat="1">
      <c r="A74" s="118" t="s">
        <v>1347</v>
      </c>
      <c r="B74" s="97"/>
      <c r="C74" s="77">
        <v>8725</v>
      </c>
      <c r="D74" s="78"/>
      <c r="E74" s="77">
        <v>8511</v>
      </c>
      <c r="F74" s="78"/>
      <c r="G74" s="77">
        <v>8600</v>
      </c>
      <c r="H74" s="78"/>
      <c r="I74" s="37">
        <v>8700</v>
      </c>
    </row>
    <row r="75" spans="1:9" s="20" customFormat="1">
      <c r="A75" s="118" t="s">
        <v>1346</v>
      </c>
      <c r="B75" s="97"/>
      <c r="C75" s="77">
        <v>12000</v>
      </c>
      <c r="D75" s="78"/>
      <c r="E75" s="77">
        <v>10000</v>
      </c>
      <c r="F75" s="78"/>
      <c r="G75" s="77">
        <v>10100</v>
      </c>
      <c r="H75" s="78"/>
      <c r="I75" s="37">
        <v>10200</v>
      </c>
    </row>
    <row r="76" spans="1:9" s="20" customFormat="1">
      <c r="A76" s="118" t="s">
        <v>1345</v>
      </c>
      <c r="B76" s="97"/>
      <c r="C76" s="77">
        <v>9362</v>
      </c>
      <c r="D76" s="78"/>
      <c r="E76" s="77">
        <v>8157</v>
      </c>
      <c r="F76" s="78"/>
      <c r="G76" s="77">
        <v>8207</v>
      </c>
      <c r="H76" s="78"/>
      <c r="I76" s="37">
        <v>8307</v>
      </c>
    </row>
    <row r="77" spans="1:9" s="20" customFormat="1">
      <c r="A77" s="118" t="s">
        <v>1344</v>
      </c>
      <c r="B77" s="97"/>
      <c r="C77" s="77">
        <v>12000</v>
      </c>
      <c r="D77" s="78"/>
      <c r="E77" s="77">
        <v>10000</v>
      </c>
      <c r="F77" s="78"/>
      <c r="G77" s="77">
        <v>10100</v>
      </c>
      <c r="H77" s="78"/>
      <c r="I77" s="37">
        <v>10200</v>
      </c>
    </row>
    <row r="78" spans="1:9" s="20" customFormat="1">
      <c r="A78" s="118" t="s">
        <v>1343</v>
      </c>
      <c r="B78" s="97"/>
      <c r="C78" s="77">
        <v>1787</v>
      </c>
      <c r="D78" s="78"/>
      <c r="E78" s="77">
        <v>1414</v>
      </c>
      <c r="F78" s="78"/>
      <c r="G78" s="77">
        <v>1424</v>
      </c>
      <c r="H78" s="78"/>
      <c r="I78" s="37">
        <v>1434</v>
      </c>
    </row>
    <row r="79" spans="1:9" s="20" customFormat="1">
      <c r="A79" s="118" t="s">
        <v>1342</v>
      </c>
      <c r="B79" s="97"/>
      <c r="C79" s="77">
        <v>1153</v>
      </c>
      <c r="D79" s="78"/>
      <c r="E79" s="77">
        <v>834</v>
      </c>
      <c r="F79" s="78"/>
      <c r="G79" s="77">
        <v>844</v>
      </c>
      <c r="H79" s="78"/>
      <c r="I79" s="37">
        <v>854</v>
      </c>
    </row>
    <row r="80" spans="1:9" s="20" customFormat="1">
      <c r="A80" s="118" t="s">
        <v>1341</v>
      </c>
      <c r="B80" s="97"/>
      <c r="C80" s="77">
        <v>505</v>
      </c>
      <c r="D80" s="78"/>
      <c r="E80" s="77">
        <v>482</v>
      </c>
      <c r="F80" s="78"/>
      <c r="G80" s="77">
        <v>490</v>
      </c>
      <c r="H80" s="78"/>
      <c r="I80" s="37">
        <v>500</v>
      </c>
    </row>
    <row r="81" spans="1:10" s="20" customFormat="1">
      <c r="A81" s="118" t="s">
        <v>1340</v>
      </c>
      <c r="B81" s="97"/>
      <c r="C81" s="77">
        <v>1316</v>
      </c>
      <c r="D81" s="78"/>
      <c r="E81" s="77">
        <v>1104</v>
      </c>
      <c r="F81" s="78"/>
      <c r="G81" s="77">
        <v>1150</v>
      </c>
      <c r="H81" s="78"/>
      <c r="I81" s="37">
        <v>1160</v>
      </c>
    </row>
    <row r="82" spans="1:10" s="20" customFormat="1">
      <c r="A82" s="118" t="s">
        <v>1339</v>
      </c>
      <c r="B82" s="97"/>
      <c r="C82" s="77">
        <v>250</v>
      </c>
      <c r="D82" s="78"/>
      <c r="E82" s="77">
        <v>224</v>
      </c>
      <c r="F82" s="78"/>
      <c r="G82" s="77">
        <v>250</v>
      </c>
      <c r="H82" s="78"/>
      <c r="I82" s="37">
        <v>260</v>
      </c>
    </row>
    <row r="83" spans="1:10" s="20" customFormat="1">
      <c r="A83" s="118" t="s">
        <v>1338</v>
      </c>
      <c r="B83" s="97"/>
      <c r="C83" s="982">
        <v>4.9000000000000004</v>
      </c>
      <c r="D83" s="78"/>
      <c r="E83" s="982">
        <v>9</v>
      </c>
      <c r="F83" s="78"/>
      <c r="G83" s="982">
        <v>1</v>
      </c>
      <c r="H83" s="78"/>
      <c r="I83" s="981">
        <v>1</v>
      </c>
    </row>
    <row r="84" spans="1:10" s="20" customFormat="1">
      <c r="A84" s="118" t="s">
        <v>1337</v>
      </c>
      <c r="B84" s="97"/>
      <c r="C84" s="982">
        <v>0.3</v>
      </c>
      <c r="D84" s="78"/>
      <c r="E84" s="982">
        <v>0.34</v>
      </c>
      <c r="F84" s="78"/>
      <c r="G84" s="982">
        <v>0.35</v>
      </c>
      <c r="H84" s="78"/>
      <c r="I84" s="981">
        <v>0.36</v>
      </c>
    </row>
    <row r="85" spans="1:10" s="20" customFormat="1">
      <c r="A85" s="118" t="s">
        <v>1336</v>
      </c>
      <c r="B85" s="97"/>
      <c r="C85" s="77">
        <v>220</v>
      </c>
      <c r="D85" s="78"/>
      <c r="E85" s="77">
        <v>202</v>
      </c>
      <c r="F85" s="78"/>
      <c r="G85" s="77">
        <v>205</v>
      </c>
      <c r="H85" s="78"/>
      <c r="I85" s="37">
        <v>210</v>
      </c>
    </row>
    <row r="86" spans="1:10" s="20" customFormat="1">
      <c r="A86" s="118" t="s">
        <v>1335</v>
      </c>
      <c r="B86" s="97"/>
      <c r="C86" s="77">
        <v>301</v>
      </c>
      <c r="D86" s="78"/>
      <c r="E86" s="77">
        <v>376</v>
      </c>
      <c r="F86" s="78"/>
      <c r="G86" s="77">
        <v>380</v>
      </c>
      <c r="H86" s="78"/>
      <c r="I86" s="37">
        <v>385</v>
      </c>
    </row>
    <row r="87" spans="1:10" s="20" customFormat="1">
      <c r="A87" s="118" t="s">
        <v>1334</v>
      </c>
      <c r="B87" s="97"/>
      <c r="C87" s="77">
        <v>696</v>
      </c>
      <c r="D87" s="78"/>
      <c r="E87" s="77">
        <v>894</v>
      </c>
      <c r="F87" s="78"/>
      <c r="G87" s="77">
        <v>900</v>
      </c>
      <c r="H87" s="78"/>
      <c r="I87" s="37">
        <v>905</v>
      </c>
    </row>
    <row r="88" spans="1:10" s="20" customFormat="1">
      <c r="A88" s="118" t="s">
        <v>1333</v>
      </c>
      <c r="B88" s="97"/>
      <c r="C88" s="982">
        <v>1.7</v>
      </c>
      <c r="D88" s="78"/>
      <c r="E88" s="982">
        <v>0.36</v>
      </c>
      <c r="F88" s="78"/>
      <c r="G88" s="982">
        <v>0.37</v>
      </c>
      <c r="H88" s="78"/>
      <c r="I88" s="981">
        <v>0.38</v>
      </c>
    </row>
    <row r="89" spans="1:10" s="20" customFormat="1">
      <c r="A89" s="118" t="s">
        <v>1332</v>
      </c>
      <c r="B89" s="97"/>
      <c r="C89" s="982">
        <v>14</v>
      </c>
      <c r="D89" s="78"/>
      <c r="E89" s="982">
        <v>17</v>
      </c>
      <c r="F89" s="78"/>
      <c r="G89" s="982">
        <v>17.5</v>
      </c>
      <c r="H89" s="78"/>
      <c r="I89" s="981">
        <v>18</v>
      </c>
    </row>
    <row r="90" spans="1:10" s="20" customFormat="1">
      <c r="A90" s="118" t="s">
        <v>1331</v>
      </c>
      <c r="B90" s="97"/>
      <c r="C90" s="77">
        <v>190</v>
      </c>
      <c r="D90" s="78"/>
      <c r="E90" s="77">
        <v>180</v>
      </c>
      <c r="F90" s="78"/>
      <c r="G90" s="77">
        <v>181</v>
      </c>
      <c r="H90" s="78"/>
      <c r="I90" s="37">
        <v>182</v>
      </c>
    </row>
    <row r="91" spans="1:10" s="20" customFormat="1">
      <c r="A91" s="98" t="s">
        <v>1330</v>
      </c>
      <c r="B91" s="97"/>
      <c r="C91" s="77">
        <v>5630</v>
      </c>
      <c r="D91" s="78"/>
      <c r="E91" s="77">
        <v>5400</v>
      </c>
      <c r="F91" s="78"/>
      <c r="G91" s="77">
        <v>5430</v>
      </c>
      <c r="H91" s="78"/>
      <c r="I91" s="37">
        <v>5460</v>
      </c>
    </row>
    <row r="92" spans="1:10" s="20" customFormat="1">
      <c r="A92" s="118" t="s">
        <v>1329</v>
      </c>
      <c r="B92" s="97"/>
      <c r="C92" s="77">
        <v>147</v>
      </c>
      <c r="D92" s="78"/>
      <c r="E92" s="77">
        <v>140</v>
      </c>
      <c r="F92" s="78"/>
      <c r="G92" s="77">
        <v>141</v>
      </c>
      <c r="H92" s="78"/>
      <c r="I92" s="37">
        <v>142</v>
      </c>
    </row>
    <row r="93" spans="1:10" s="20" customFormat="1">
      <c r="A93" s="98" t="s">
        <v>1328</v>
      </c>
      <c r="B93" s="97"/>
      <c r="C93" s="77">
        <v>2434</v>
      </c>
      <c r="D93" s="78"/>
      <c r="E93" s="77">
        <v>2700</v>
      </c>
      <c r="F93" s="78"/>
      <c r="G93" s="77">
        <v>2730</v>
      </c>
      <c r="H93" s="78"/>
      <c r="I93" s="37">
        <v>2760</v>
      </c>
    </row>
    <row r="94" spans="1:10" s="29" customFormat="1">
      <c r="A94" s="193" t="s">
        <v>1327</v>
      </c>
      <c r="B94" s="192"/>
      <c r="C94" s="980"/>
      <c r="D94" s="330"/>
      <c r="E94" s="979"/>
      <c r="F94" s="330"/>
      <c r="G94" s="979"/>
      <c r="H94" s="330"/>
    </row>
    <row r="95" spans="1:10" s="20" customFormat="1">
      <c r="A95" s="118" t="s">
        <v>1326</v>
      </c>
      <c r="B95" s="97"/>
      <c r="C95" s="77">
        <v>1936</v>
      </c>
      <c r="D95" s="78"/>
      <c r="E95" s="77">
        <v>2338</v>
      </c>
      <c r="F95" s="78"/>
      <c r="G95" s="77">
        <v>2340</v>
      </c>
      <c r="H95" s="78"/>
      <c r="I95" s="37">
        <v>2342</v>
      </c>
    </row>
    <row r="96" spans="1:10" s="20" customFormat="1">
      <c r="A96" s="118" t="s">
        <v>1325</v>
      </c>
      <c r="B96" s="97"/>
      <c r="C96" s="77">
        <v>1586</v>
      </c>
      <c r="D96" s="78"/>
      <c r="E96" s="77">
        <v>1838</v>
      </c>
      <c r="F96" s="78"/>
      <c r="G96" s="77">
        <v>2000</v>
      </c>
      <c r="H96" s="78"/>
      <c r="I96" s="37">
        <v>2000</v>
      </c>
      <c r="J96" s="78"/>
    </row>
    <row r="97" spans="1:10" s="20" customFormat="1">
      <c r="A97" s="118" t="s">
        <v>1324</v>
      </c>
      <c r="B97" s="97"/>
      <c r="C97" s="77">
        <v>5436</v>
      </c>
      <c r="D97" s="78"/>
      <c r="E97" s="77">
        <v>6290</v>
      </c>
      <c r="F97" s="78"/>
      <c r="G97" s="77">
        <v>6500</v>
      </c>
      <c r="H97" s="78"/>
      <c r="I97" s="37">
        <v>6500</v>
      </c>
      <c r="J97" s="78"/>
    </row>
    <row r="98" spans="1:10" s="20" customFormat="1">
      <c r="A98" s="118" t="s">
        <v>1323</v>
      </c>
      <c r="B98" s="97"/>
      <c r="C98" s="77">
        <v>13865</v>
      </c>
      <c r="D98" s="78"/>
      <c r="E98" s="77">
        <v>13718</v>
      </c>
      <c r="F98" s="78"/>
      <c r="G98" s="77">
        <v>13720</v>
      </c>
      <c r="H98" s="78"/>
      <c r="I98" s="37">
        <v>13722</v>
      </c>
    </row>
    <row r="99" spans="1:10" s="29" customFormat="1">
      <c r="A99" s="193" t="s">
        <v>1322</v>
      </c>
      <c r="B99" s="192"/>
      <c r="C99" s="449"/>
      <c r="D99" s="190"/>
      <c r="E99" s="449"/>
      <c r="F99" s="190"/>
      <c r="G99" s="190"/>
      <c r="H99" s="190"/>
      <c r="I99" s="189"/>
      <c r="J99" s="190"/>
    </row>
    <row r="100" spans="1:10" s="20" customFormat="1">
      <c r="A100" s="118" t="s">
        <v>1321</v>
      </c>
      <c r="B100" s="97"/>
      <c r="C100" s="183"/>
      <c r="D100" s="122"/>
      <c r="E100" s="122"/>
      <c r="F100" s="122"/>
      <c r="G100" s="122"/>
      <c r="H100" s="122"/>
      <c r="I100" s="80"/>
      <c r="J100" s="80"/>
    </row>
    <row r="101" spans="1:10" s="20" customFormat="1">
      <c r="A101" s="98" t="s">
        <v>1320</v>
      </c>
      <c r="B101" s="97"/>
      <c r="C101" s="132">
        <v>6138</v>
      </c>
      <c r="D101" s="122"/>
      <c r="E101" s="132">
        <v>5942</v>
      </c>
      <c r="F101" s="122"/>
      <c r="G101" s="132">
        <v>6000</v>
      </c>
      <c r="H101" s="122"/>
      <c r="I101" s="132">
        <v>6000</v>
      </c>
      <c r="J101" s="80"/>
    </row>
    <row r="102" spans="1:10" s="20" customFormat="1">
      <c r="A102" s="98" t="s">
        <v>1316</v>
      </c>
      <c r="B102" s="97"/>
      <c r="C102" s="132">
        <v>2</v>
      </c>
      <c r="D102" s="132"/>
      <c r="E102" s="132">
        <v>0</v>
      </c>
      <c r="F102" s="132"/>
      <c r="G102" s="132">
        <v>1</v>
      </c>
      <c r="H102" s="132"/>
      <c r="I102" s="132">
        <v>0</v>
      </c>
      <c r="J102" s="80"/>
    </row>
    <row r="103" spans="1:10" s="20" customFormat="1">
      <c r="A103" s="98" t="s">
        <v>1319</v>
      </c>
      <c r="B103" s="97"/>
      <c r="C103" s="132">
        <v>1182</v>
      </c>
      <c r="D103" s="122"/>
      <c r="E103" s="132">
        <v>1414</v>
      </c>
      <c r="F103" s="122"/>
      <c r="G103" s="132">
        <v>1720</v>
      </c>
      <c r="H103" s="122"/>
      <c r="I103" s="132">
        <v>1900</v>
      </c>
      <c r="J103" s="122"/>
    </row>
    <row r="104" spans="1:10" s="20" customFormat="1">
      <c r="A104" s="118" t="s">
        <v>1318</v>
      </c>
      <c r="B104" s="97"/>
      <c r="C104" s="183"/>
      <c r="D104" s="122"/>
      <c r="E104" s="122"/>
      <c r="F104" s="122"/>
      <c r="G104" s="122"/>
      <c r="H104" s="122"/>
      <c r="I104" s="80"/>
      <c r="J104" s="80"/>
    </row>
    <row r="105" spans="1:10" s="20" customFormat="1">
      <c r="A105" s="98" t="s">
        <v>1317</v>
      </c>
      <c r="B105" s="97"/>
      <c r="C105" s="132">
        <v>347</v>
      </c>
      <c r="D105" s="122"/>
      <c r="E105" s="132">
        <v>192</v>
      </c>
      <c r="F105" s="122"/>
      <c r="G105" s="132">
        <v>87</v>
      </c>
      <c r="H105" s="122"/>
      <c r="I105" s="132">
        <v>185</v>
      </c>
      <c r="J105" s="122"/>
    </row>
    <row r="106" spans="1:10" s="20" customFormat="1">
      <c r="A106" s="98" t="s">
        <v>1316</v>
      </c>
      <c r="B106" s="97"/>
      <c r="C106" s="132">
        <v>4</v>
      </c>
      <c r="D106" s="122"/>
      <c r="E106" s="132">
        <v>0</v>
      </c>
      <c r="F106" s="122"/>
      <c r="G106" s="132">
        <v>1</v>
      </c>
      <c r="H106" s="122"/>
      <c r="I106" s="132">
        <v>2</v>
      </c>
      <c r="J106" s="80"/>
    </row>
    <row r="107" spans="1:10" s="20" customFormat="1">
      <c r="A107" s="98" t="s">
        <v>1315</v>
      </c>
      <c r="B107" s="97"/>
      <c r="C107" s="132">
        <v>27</v>
      </c>
      <c r="D107" s="122"/>
      <c r="E107" s="132">
        <v>51</v>
      </c>
      <c r="F107" s="122"/>
      <c r="G107" s="132">
        <v>25</v>
      </c>
      <c r="H107" s="122"/>
      <c r="I107" s="132">
        <v>10</v>
      </c>
      <c r="J107" s="80"/>
    </row>
    <row r="108" spans="1:10" s="20" customFormat="1">
      <c r="A108" s="118" t="s">
        <v>1314</v>
      </c>
      <c r="B108" s="97"/>
      <c r="C108" s="132">
        <v>410</v>
      </c>
      <c r="D108" s="122"/>
      <c r="E108" s="132">
        <v>405</v>
      </c>
      <c r="F108" s="122"/>
      <c r="G108" s="132">
        <v>413</v>
      </c>
      <c r="H108" s="122"/>
      <c r="I108" s="132">
        <v>421</v>
      </c>
      <c r="J108" s="80"/>
    </row>
    <row r="109" spans="1:10" s="20" customFormat="1">
      <c r="A109" s="118" t="s">
        <v>1313</v>
      </c>
      <c r="B109" s="97"/>
      <c r="C109" s="132">
        <v>4298</v>
      </c>
      <c r="D109" s="122"/>
      <c r="E109" s="132">
        <v>6027</v>
      </c>
      <c r="F109" s="122" t="s">
        <v>1312</v>
      </c>
      <c r="G109" s="132">
        <v>6012</v>
      </c>
      <c r="H109" s="122"/>
      <c r="I109" s="132">
        <v>6119</v>
      </c>
      <c r="J109" s="122"/>
    </row>
    <row r="110" spans="1:10" s="20" customFormat="1">
      <c r="A110" s="118" t="s">
        <v>1311</v>
      </c>
      <c r="B110" s="97"/>
      <c r="C110" s="132">
        <v>2470</v>
      </c>
      <c r="D110" s="122"/>
      <c r="E110" s="132">
        <v>2604</v>
      </c>
      <c r="F110" s="122"/>
      <c r="G110" s="132">
        <v>2600</v>
      </c>
      <c r="H110" s="122"/>
      <c r="I110" s="132">
        <v>2600</v>
      </c>
      <c r="J110" s="80"/>
    </row>
    <row r="111" spans="1:10" s="20" customFormat="1">
      <c r="A111" s="118" t="s">
        <v>1310</v>
      </c>
      <c r="B111" s="97"/>
      <c r="C111" s="132">
        <v>1498</v>
      </c>
      <c r="D111" s="122"/>
      <c r="E111" s="132">
        <v>1529</v>
      </c>
      <c r="F111" s="122"/>
      <c r="G111" s="132">
        <v>1560</v>
      </c>
      <c r="H111" s="122"/>
      <c r="I111" s="132">
        <v>1560</v>
      </c>
      <c r="J111" s="80"/>
    </row>
    <row r="112" spans="1:10" s="20" customFormat="1">
      <c r="A112" s="118" t="s">
        <v>1309</v>
      </c>
      <c r="B112" s="97"/>
      <c r="C112" s="132">
        <v>79846</v>
      </c>
      <c r="D112" s="122"/>
      <c r="E112" s="132">
        <v>79660</v>
      </c>
      <c r="F112" s="122"/>
      <c r="G112" s="132">
        <v>128621</v>
      </c>
      <c r="H112" s="122" t="s">
        <v>1308</v>
      </c>
      <c r="I112" s="132">
        <v>128621</v>
      </c>
      <c r="J112" s="122" t="s">
        <v>1308</v>
      </c>
    </row>
    <row r="113" spans="1:10" s="20" customFormat="1">
      <c r="A113" s="976" t="s">
        <v>1307</v>
      </c>
      <c r="B113" s="974"/>
      <c r="C113" s="132">
        <v>35568</v>
      </c>
      <c r="D113" s="122"/>
      <c r="E113" s="132">
        <v>31960</v>
      </c>
      <c r="F113" s="122"/>
      <c r="G113" s="132">
        <v>28800</v>
      </c>
      <c r="H113" s="122"/>
      <c r="I113" s="132">
        <v>28800</v>
      </c>
      <c r="J113" s="80"/>
    </row>
    <row r="114" spans="1:10" s="20" customFormat="1">
      <c r="A114" s="976" t="s">
        <v>1306</v>
      </c>
      <c r="B114" s="974"/>
      <c r="C114" s="978">
        <v>2.89</v>
      </c>
      <c r="D114" s="122"/>
      <c r="E114" s="978">
        <v>2.84</v>
      </c>
      <c r="F114" s="122" t="s">
        <v>1305</v>
      </c>
      <c r="G114" s="978">
        <v>2.7</v>
      </c>
      <c r="H114" s="122"/>
      <c r="I114" s="977">
        <v>2.62</v>
      </c>
      <c r="J114" s="122"/>
    </row>
    <row r="115" spans="1:10" s="20" customFormat="1">
      <c r="A115" s="976" t="s">
        <v>1304</v>
      </c>
      <c r="B115" s="974"/>
      <c r="C115" s="132">
        <v>27295</v>
      </c>
      <c r="D115" s="122"/>
      <c r="E115" s="132">
        <v>25979</v>
      </c>
      <c r="F115" s="122"/>
      <c r="G115" s="132">
        <v>23417</v>
      </c>
      <c r="H115" s="122"/>
      <c r="I115" s="132">
        <v>19639</v>
      </c>
      <c r="J115" s="80"/>
    </row>
    <row r="116" spans="1:10" s="20" customFormat="1">
      <c r="A116" s="976" t="s">
        <v>1303</v>
      </c>
      <c r="B116" s="974"/>
      <c r="C116" s="132">
        <v>1608</v>
      </c>
      <c r="D116" s="122"/>
      <c r="E116" s="132">
        <v>1520</v>
      </c>
      <c r="F116" s="122"/>
      <c r="G116" s="132">
        <v>1374</v>
      </c>
      <c r="H116" s="122"/>
      <c r="I116" s="132">
        <v>1374</v>
      </c>
      <c r="J116" s="80"/>
    </row>
    <row r="117" spans="1:10" s="20" customFormat="1">
      <c r="A117" s="976" t="s">
        <v>1302</v>
      </c>
      <c r="B117" s="974"/>
      <c r="C117" s="183"/>
      <c r="D117" s="122"/>
      <c r="E117" s="122"/>
      <c r="F117" s="122"/>
      <c r="G117" s="122"/>
      <c r="H117" s="122"/>
      <c r="I117" s="80"/>
      <c r="J117" s="80"/>
    </row>
    <row r="118" spans="1:10" s="20" customFormat="1">
      <c r="A118" s="975" t="s">
        <v>1301</v>
      </c>
      <c r="B118" s="974"/>
      <c r="C118" s="132">
        <v>493</v>
      </c>
      <c r="D118" s="122"/>
      <c r="E118" s="973">
        <v>451</v>
      </c>
      <c r="F118" s="122"/>
      <c r="G118" s="973">
        <v>450</v>
      </c>
      <c r="H118" s="122"/>
      <c r="I118" s="132">
        <v>445</v>
      </c>
      <c r="J118" s="80"/>
    </row>
    <row r="119" spans="1:10" s="20" customFormat="1">
      <c r="A119" s="975" t="s">
        <v>1300</v>
      </c>
      <c r="B119" s="974"/>
      <c r="C119" s="132">
        <v>189</v>
      </c>
      <c r="D119" s="122"/>
      <c r="E119" s="973">
        <v>195</v>
      </c>
      <c r="F119" s="122"/>
      <c r="G119" s="973">
        <v>190</v>
      </c>
      <c r="H119" s="122"/>
      <c r="I119" s="132">
        <v>185</v>
      </c>
      <c r="J119" s="80"/>
    </row>
    <row r="120" spans="1:10" s="20" customFormat="1">
      <c r="A120" s="975" t="s">
        <v>1299</v>
      </c>
      <c r="B120" s="974"/>
      <c r="C120" s="132">
        <v>19</v>
      </c>
      <c r="D120" s="122"/>
      <c r="E120" s="973">
        <v>35</v>
      </c>
      <c r="F120" s="122"/>
      <c r="G120" s="973">
        <v>30</v>
      </c>
      <c r="H120" s="122"/>
      <c r="I120" s="132">
        <v>30</v>
      </c>
      <c r="J120" s="80"/>
    </row>
    <row r="121" spans="1:10" s="20" customFormat="1">
      <c r="A121" s="975" t="s">
        <v>1298</v>
      </c>
      <c r="B121" s="974"/>
      <c r="C121" s="132">
        <v>70</v>
      </c>
      <c r="D121" s="122"/>
      <c r="E121" s="973">
        <v>40</v>
      </c>
      <c r="F121" s="122"/>
      <c r="G121" s="973">
        <v>40</v>
      </c>
      <c r="H121" s="122"/>
      <c r="I121" s="132">
        <v>38</v>
      </c>
      <c r="J121" s="80"/>
    </row>
    <row r="122" spans="1:10" s="20" customFormat="1">
      <c r="A122" s="975" t="s">
        <v>1297</v>
      </c>
      <c r="B122" s="974"/>
      <c r="C122" s="132">
        <v>32</v>
      </c>
      <c r="D122" s="122"/>
      <c r="E122" s="973">
        <v>45</v>
      </c>
      <c r="F122" s="122"/>
      <c r="G122" s="973">
        <v>40</v>
      </c>
      <c r="H122" s="122"/>
      <c r="I122" s="132">
        <v>42</v>
      </c>
      <c r="J122" s="80"/>
    </row>
    <row r="123" spans="1:10" s="20" customFormat="1">
      <c r="A123" s="975" t="s">
        <v>1296</v>
      </c>
      <c r="B123" s="974"/>
      <c r="C123" s="132">
        <v>17</v>
      </c>
      <c r="D123" s="122"/>
      <c r="E123" s="973">
        <v>14</v>
      </c>
      <c r="F123" s="122"/>
      <c r="G123" s="973">
        <v>15</v>
      </c>
      <c r="H123" s="122"/>
      <c r="I123" s="132">
        <v>14</v>
      </c>
      <c r="J123" s="80"/>
    </row>
    <row r="124" spans="1:10" s="29" customFormat="1">
      <c r="A124" s="193" t="s">
        <v>600</v>
      </c>
      <c r="B124" s="192"/>
      <c r="C124" s="330"/>
      <c r="D124" s="78"/>
      <c r="E124" s="330"/>
      <c r="F124" s="330"/>
      <c r="G124" s="330"/>
      <c r="H124" s="330"/>
    </row>
    <row r="125" spans="1:10" s="20" customFormat="1">
      <c r="A125" s="118" t="s">
        <v>1295</v>
      </c>
      <c r="B125" s="97"/>
      <c r="C125" s="78"/>
      <c r="D125" s="78"/>
      <c r="E125" s="78"/>
      <c r="F125" s="78"/>
      <c r="G125" s="78"/>
      <c r="H125" s="78"/>
    </row>
    <row r="126" spans="1:10" s="20" customFormat="1">
      <c r="A126" s="98" t="s">
        <v>1294</v>
      </c>
      <c r="B126" s="97"/>
      <c r="C126" s="28">
        <v>300</v>
      </c>
      <c r="D126" s="22"/>
      <c r="E126" s="28">
        <v>200</v>
      </c>
      <c r="F126" s="22"/>
      <c r="G126" s="28">
        <v>150</v>
      </c>
      <c r="H126" s="22"/>
      <c r="I126" s="79">
        <v>200</v>
      </c>
    </row>
    <row r="127" spans="1:10" s="20" customFormat="1">
      <c r="A127" s="98" t="s">
        <v>1293</v>
      </c>
      <c r="B127" s="97"/>
      <c r="C127" s="28">
        <v>0</v>
      </c>
      <c r="D127" s="22"/>
      <c r="E127" s="28">
        <v>209</v>
      </c>
      <c r="F127" s="22"/>
      <c r="G127" s="28">
        <v>250</v>
      </c>
      <c r="H127" s="22"/>
      <c r="I127" s="79">
        <v>130</v>
      </c>
    </row>
    <row r="128" spans="1:10" s="20" customFormat="1">
      <c r="A128" s="98" t="s">
        <v>1292</v>
      </c>
      <c r="B128" s="97"/>
      <c r="C128" s="28">
        <v>15000</v>
      </c>
      <c r="D128" s="22"/>
      <c r="E128" s="28">
        <v>15000</v>
      </c>
      <c r="F128" s="22"/>
      <c r="G128" s="28">
        <v>15000</v>
      </c>
      <c r="H128" s="22"/>
      <c r="I128" s="79">
        <v>15000</v>
      </c>
    </row>
    <row r="129" spans="1:10" s="20" customFormat="1">
      <c r="A129" s="70"/>
      <c r="B129" s="23"/>
      <c r="C129" s="21"/>
      <c r="D129" s="21"/>
      <c r="E129" s="21"/>
      <c r="F129" s="21"/>
      <c r="G129" s="21"/>
      <c r="H129" s="21"/>
      <c r="I129" s="21"/>
    </row>
    <row r="130" spans="1:10" s="14" customFormat="1">
      <c r="A130" s="19" t="s">
        <v>1</v>
      </c>
      <c r="B130" s="18"/>
      <c r="C130" s="17"/>
      <c r="D130" s="15"/>
      <c r="E130" s="16"/>
      <c r="F130" s="15"/>
      <c r="G130" s="16"/>
      <c r="H130" s="15"/>
      <c r="I130" s="16"/>
      <c r="J130" s="15"/>
    </row>
    <row r="131" spans="1:10" s="972" customFormat="1" ht="26.25" customHeight="1">
      <c r="A131" s="1788" t="s">
        <v>1291</v>
      </c>
      <c r="B131" s="1788"/>
      <c r="C131" s="1788"/>
      <c r="D131" s="1788"/>
      <c r="E131" s="1788"/>
      <c r="F131" s="1788"/>
      <c r="G131" s="1788"/>
      <c r="H131" s="1788"/>
      <c r="I131" s="1788"/>
      <c r="J131" s="1788"/>
    </row>
    <row r="132" spans="1:10" s="260" customFormat="1" ht="27" customHeight="1">
      <c r="A132" s="1788" t="s">
        <v>1290</v>
      </c>
      <c r="B132" s="1788"/>
      <c r="C132" s="1788"/>
      <c r="D132" s="1788"/>
      <c r="E132" s="1788"/>
      <c r="F132" s="1788"/>
      <c r="G132" s="1788"/>
      <c r="H132" s="1788"/>
      <c r="I132" s="1788"/>
      <c r="J132" s="875"/>
    </row>
    <row r="133" spans="1:10" s="971" customFormat="1" ht="27" customHeight="1">
      <c r="A133" s="1794" t="s">
        <v>1289</v>
      </c>
      <c r="B133" s="1795"/>
      <c r="C133" s="1795"/>
      <c r="D133" s="1795"/>
      <c r="E133" s="1795"/>
      <c r="F133" s="1795"/>
      <c r="G133" s="1795"/>
      <c r="H133" s="1795"/>
      <c r="I133" s="1795"/>
      <c r="J133" s="875"/>
    </row>
    <row r="134" spans="1:10" s="971" customFormat="1" ht="27" customHeight="1">
      <c r="A134" s="1788" t="s">
        <v>1288</v>
      </c>
      <c r="B134" s="1788"/>
      <c r="C134" s="1788"/>
      <c r="D134" s="1788"/>
      <c r="E134" s="1788"/>
      <c r="F134" s="1788"/>
      <c r="G134" s="1788"/>
      <c r="H134" s="1788"/>
      <c r="I134" s="1788"/>
      <c r="J134" s="875"/>
    </row>
    <row r="135" spans="1:10" s="260" customFormat="1">
      <c r="A135" s="1793" t="s">
        <v>1287</v>
      </c>
      <c r="B135" s="1796"/>
      <c r="C135" s="1796"/>
      <c r="D135" s="1796"/>
      <c r="E135" s="1796"/>
      <c r="F135" s="1796"/>
      <c r="G135" s="1796"/>
      <c r="H135" s="1796"/>
      <c r="I135" s="1796"/>
      <c r="J135" s="1796"/>
    </row>
    <row r="136" spans="1:10" s="260" customFormat="1" ht="27" customHeight="1">
      <c r="A136" s="1794" t="s">
        <v>1286</v>
      </c>
      <c r="B136" s="1795"/>
      <c r="C136" s="1795"/>
      <c r="D136" s="1795"/>
      <c r="E136" s="1795"/>
      <c r="F136" s="1795"/>
      <c r="G136" s="1795"/>
      <c r="H136" s="1795"/>
      <c r="I136" s="1795"/>
      <c r="J136" s="970"/>
    </row>
    <row r="137" spans="1:10" s="260" customFormat="1" ht="27" customHeight="1">
      <c r="A137" s="1794" t="s">
        <v>1285</v>
      </c>
      <c r="B137" s="1795"/>
      <c r="C137" s="1795"/>
      <c r="D137" s="1795"/>
      <c r="E137" s="1795"/>
      <c r="F137" s="1795"/>
      <c r="G137" s="1795"/>
      <c r="H137" s="1795"/>
      <c r="I137" s="1795"/>
      <c r="J137" s="970"/>
    </row>
    <row r="138" spans="1:10" s="260" customFormat="1" ht="27" customHeight="1">
      <c r="A138" s="1788" t="s">
        <v>1284</v>
      </c>
      <c r="B138" s="1788"/>
      <c r="C138" s="1788"/>
      <c r="D138" s="1788"/>
      <c r="E138" s="1788"/>
      <c r="F138" s="1788"/>
      <c r="G138" s="1788"/>
      <c r="H138" s="1788"/>
      <c r="I138" s="1788"/>
      <c r="J138" s="1788"/>
    </row>
    <row r="139" spans="1:10" s="260" customFormat="1" ht="40.5" customHeight="1">
      <c r="A139" s="1793" t="s">
        <v>1283</v>
      </c>
      <c r="B139" s="1796"/>
      <c r="C139" s="1796"/>
      <c r="D139" s="1796"/>
      <c r="E139" s="1796"/>
      <c r="F139" s="1796"/>
      <c r="G139" s="1796"/>
      <c r="H139" s="1796"/>
      <c r="I139" s="1796"/>
      <c r="J139" s="1796"/>
    </row>
    <row r="140" spans="1:10" s="260" customFormat="1" ht="16.5" customHeight="1">
      <c r="A140" s="1788" t="s">
        <v>1282</v>
      </c>
      <c r="B140" s="1788"/>
      <c r="C140" s="1788"/>
      <c r="D140" s="1788"/>
      <c r="E140" s="1788"/>
      <c r="F140" s="1788"/>
      <c r="G140" s="1788"/>
      <c r="H140" s="1788"/>
      <c r="I140" s="1788"/>
      <c r="J140" s="1788"/>
    </row>
    <row r="141" spans="1:10" s="260" customFormat="1" ht="27" customHeight="1">
      <c r="A141" s="1793" t="s">
        <v>1281</v>
      </c>
      <c r="B141" s="1796"/>
      <c r="C141" s="1796"/>
      <c r="D141" s="1796"/>
      <c r="E141" s="1796"/>
      <c r="F141" s="1796"/>
      <c r="G141" s="1796"/>
      <c r="H141" s="1796"/>
      <c r="I141" s="1796"/>
      <c r="J141" s="1796"/>
    </row>
    <row r="142" spans="1:10" s="260" customFormat="1">
      <c r="A142" s="1793" t="s">
        <v>1280</v>
      </c>
      <c r="B142" s="1793"/>
      <c r="C142" s="1793"/>
      <c r="D142" s="1793"/>
      <c r="E142" s="1793"/>
      <c r="F142" s="1793"/>
      <c r="G142" s="1793"/>
      <c r="H142" s="1793"/>
      <c r="I142" s="1793"/>
      <c r="J142" s="1793"/>
    </row>
    <row r="143" spans="1:10" s="260" customFormat="1" ht="38.25" customHeight="1">
      <c r="A143" s="1793" t="s">
        <v>1279</v>
      </c>
      <c r="B143" s="1793"/>
      <c r="C143" s="1793"/>
      <c r="D143" s="1793"/>
      <c r="E143" s="1793"/>
      <c r="F143" s="1793"/>
      <c r="G143" s="1793"/>
      <c r="H143" s="1793"/>
      <c r="I143" s="1793"/>
      <c r="J143" s="1793"/>
    </row>
  </sheetData>
  <mergeCells count="13">
    <mergeCell ref="A131:J131"/>
    <mergeCell ref="A132:I132"/>
    <mergeCell ref="A133:I133"/>
    <mergeCell ref="A134:I134"/>
    <mergeCell ref="A135:J135"/>
    <mergeCell ref="A143:J143"/>
    <mergeCell ref="A136:I136"/>
    <mergeCell ref="A137:I137"/>
    <mergeCell ref="A138:J138"/>
    <mergeCell ref="A139:J139"/>
    <mergeCell ref="A140:J140"/>
    <mergeCell ref="A141:J141"/>
    <mergeCell ref="A142:J142"/>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0" pageOrder="overThenDown" orientation="portrait" cellComments="atEnd"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105"/>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2.8554687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1416</v>
      </c>
      <c r="C3" s="1041" t="s">
        <v>1415</v>
      </c>
      <c r="D3" s="1038"/>
      <c r="E3" s="1039"/>
      <c r="F3" s="1040"/>
      <c r="G3" s="1039"/>
      <c r="H3" s="1038"/>
      <c r="I3" s="1039"/>
      <c r="J3" s="1038"/>
    </row>
    <row r="4" spans="1:10" s="1033" customFormat="1" ht="15.75">
      <c r="A4" s="1037" t="s">
        <v>46</v>
      </c>
      <c r="B4" s="1041" t="s">
        <v>1462</v>
      </c>
      <c r="C4" s="1041" t="s">
        <v>1461</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ht="14.25" customHeight="1">
      <c r="A9" s="1015" t="s">
        <v>35</v>
      </c>
      <c r="B9" s="1019"/>
    </row>
    <row r="10" spans="1:10" s="1018" customFormat="1" ht="14.25" customHeight="1">
      <c r="A10" s="1015" t="s">
        <v>1460</v>
      </c>
      <c r="B10" s="1019"/>
    </row>
    <row r="11" spans="1:10" s="1002" customFormat="1">
      <c r="A11" s="1014" t="s">
        <v>1459</v>
      </c>
      <c r="B11" s="1010"/>
      <c r="C11" s="1012">
        <v>625</v>
      </c>
      <c r="D11" s="1012"/>
      <c r="E11" s="1012">
        <v>765</v>
      </c>
      <c r="F11" s="1012" t="s">
        <v>113</v>
      </c>
      <c r="G11" s="1012">
        <v>770</v>
      </c>
      <c r="H11" s="1012"/>
      <c r="I11" s="1012">
        <v>785</v>
      </c>
      <c r="J11" s="1012"/>
    </row>
    <row r="12" spans="1:10" s="1002" customFormat="1">
      <c r="A12" s="1014" t="s">
        <v>1458</v>
      </c>
      <c r="B12" s="1010"/>
      <c r="C12" s="1012">
        <v>595</v>
      </c>
      <c r="D12" s="1012"/>
      <c r="E12" s="1012">
        <v>748</v>
      </c>
      <c r="F12" s="1012" t="s">
        <v>113</v>
      </c>
      <c r="G12" s="1012">
        <v>750</v>
      </c>
      <c r="H12" s="1012"/>
      <c r="I12" s="1012">
        <v>760</v>
      </c>
      <c r="J12" s="1012"/>
    </row>
    <row r="13" spans="1:10" s="1002" customFormat="1">
      <c r="A13" s="1014"/>
      <c r="B13" s="1010"/>
      <c r="C13" s="1012"/>
      <c r="D13" s="1012"/>
      <c r="E13" s="1012"/>
      <c r="F13" s="1012"/>
      <c r="G13" s="1012"/>
      <c r="H13" s="1012"/>
      <c r="I13" s="1012"/>
      <c r="J13" s="1012"/>
    </row>
    <row r="14" spans="1:10" s="1018" customFormat="1">
      <c r="A14" s="1020" t="s">
        <v>1457</v>
      </c>
      <c r="B14" s="1019"/>
      <c r="C14" s="1012"/>
      <c r="D14" s="1012"/>
      <c r="E14" s="1012"/>
      <c r="F14" s="1012"/>
      <c r="G14" s="1012"/>
      <c r="H14" s="1012"/>
      <c r="I14" s="1012"/>
      <c r="J14" s="1012"/>
    </row>
    <row r="15" spans="1:10" s="1002" customFormat="1">
      <c r="A15" s="1014" t="s">
        <v>1456</v>
      </c>
      <c r="B15" s="1010"/>
      <c r="C15" s="1012">
        <v>31018</v>
      </c>
      <c r="D15" s="1012"/>
      <c r="E15" s="1012">
        <v>30931</v>
      </c>
      <c r="F15" s="1012"/>
      <c r="G15" s="1012">
        <v>33500</v>
      </c>
      <c r="H15" s="1012"/>
      <c r="I15" s="1012">
        <v>33500</v>
      </c>
      <c r="J15" s="1012"/>
    </row>
    <row r="16" spans="1:10" s="1002" customFormat="1">
      <c r="A16" s="1013" t="s">
        <v>1455</v>
      </c>
      <c r="B16" s="1010"/>
      <c r="C16" s="1012">
        <v>22639</v>
      </c>
      <c r="D16" s="1012"/>
      <c r="E16" s="1012">
        <v>22628</v>
      </c>
      <c r="F16" s="1012"/>
      <c r="G16" s="1012">
        <v>25000</v>
      </c>
      <c r="H16" s="1012"/>
      <c r="I16" s="1012">
        <v>25000</v>
      </c>
      <c r="J16" s="1012"/>
    </row>
    <row r="17" spans="1:10" s="1002" customFormat="1">
      <c r="A17" s="1013" t="s">
        <v>1454</v>
      </c>
      <c r="B17" s="1010"/>
      <c r="C17" s="1012">
        <v>5886</v>
      </c>
      <c r="D17" s="1012"/>
      <c r="E17" s="1012">
        <v>5808</v>
      </c>
      <c r="F17" s="1012"/>
      <c r="G17" s="1012">
        <v>6000</v>
      </c>
      <c r="H17" s="1012"/>
      <c r="I17" s="1012">
        <v>6000</v>
      </c>
      <c r="J17" s="1012"/>
    </row>
    <row r="18" spans="1:10" s="1002" customFormat="1">
      <c r="A18" s="1013" t="s">
        <v>1453</v>
      </c>
      <c r="B18" s="1010"/>
      <c r="C18" s="1012">
        <v>2493</v>
      </c>
      <c r="D18" s="1012"/>
      <c r="E18" s="1012">
        <v>2495</v>
      </c>
      <c r="F18" s="1012"/>
      <c r="G18" s="1012">
        <v>2500</v>
      </c>
      <c r="H18" s="1012"/>
      <c r="I18" s="1012">
        <v>2500</v>
      </c>
      <c r="J18" s="1012"/>
    </row>
    <row r="19" spans="1:10" s="1002" customFormat="1">
      <c r="A19" s="1014" t="s">
        <v>1411</v>
      </c>
      <c r="B19" s="1010"/>
      <c r="C19" s="1012">
        <v>55</v>
      </c>
      <c r="D19" s="1012"/>
      <c r="E19" s="1012">
        <v>34</v>
      </c>
      <c r="F19" s="1012"/>
      <c r="G19" s="1012">
        <v>40</v>
      </c>
      <c r="H19" s="1012"/>
      <c r="I19" s="1012">
        <v>45</v>
      </c>
      <c r="J19" s="1012"/>
    </row>
    <row r="20" spans="1:10" s="1002" customFormat="1">
      <c r="A20" s="1014" t="s">
        <v>1452</v>
      </c>
      <c r="B20" s="1010"/>
      <c r="C20" s="1012">
        <v>128</v>
      </c>
      <c r="D20" s="1012"/>
      <c r="E20" s="1012">
        <v>94</v>
      </c>
      <c r="F20" s="1012"/>
      <c r="G20" s="1012">
        <v>95</v>
      </c>
      <c r="H20" s="1012"/>
      <c r="I20" s="1012">
        <v>95</v>
      </c>
      <c r="J20" s="1012"/>
    </row>
    <row r="21" spans="1:10" s="1002" customFormat="1">
      <c r="A21" s="1014" t="s">
        <v>1451</v>
      </c>
      <c r="B21" s="1010"/>
      <c r="C21" s="1012">
        <v>9888</v>
      </c>
      <c r="D21" s="1012"/>
      <c r="E21" s="1012">
        <v>9378</v>
      </c>
      <c r="F21" s="1012"/>
      <c r="G21" s="1012">
        <v>9300</v>
      </c>
      <c r="H21" s="1012"/>
      <c r="I21" s="1012">
        <v>9300</v>
      </c>
      <c r="J21" s="1012"/>
    </row>
    <row r="22" spans="1:10" s="1002" customFormat="1">
      <c r="A22" s="1014"/>
      <c r="B22" s="1010"/>
      <c r="C22" s="1012"/>
      <c r="D22" s="1012"/>
      <c r="E22" s="1012"/>
      <c r="F22" s="1012"/>
      <c r="G22" s="1012"/>
      <c r="H22" s="1012"/>
      <c r="I22" s="1012"/>
      <c r="J22" s="1012"/>
    </row>
    <row r="23" spans="1:10" s="1002" customFormat="1">
      <c r="A23" s="1015" t="s">
        <v>1450</v>
      </c>
      <c r="B23" s="1010"/>
      <c r="C23" s="1012"/>
      <c r="D23" s="1012"/>
      <c r="E23" s="1012"/>
      <c r="F23" s="1012"/>
      <c r="G23" s="1012"/>
      <c r="H23" s="1012"/>
      <c r="I23" s="1012"/>
      <c r="J23" s="1012"/>
    </row>
    <row r="24" spans="1:10" s="1002" customFormat="1">
      <c r="A24" s="1014" t="s">
        <v>1449</v>
      </c>
      <c r="B24" s="1010"/>
      <c r="C24" s="1012"/>
      <c r="D24" s="1012"/>
      <c r="E24" s="1012"/>
      <c r="F24" s="1012"/>
      <c r="G24" s="1012"/>
      <c r="H24" s="1012"/>
      <c r="I24" s="1012"/>
      <c r="J24" s="1012"/>
    </row>
    <row r="25" spans="1:10" s="1002" customFormat="1">
      <c r="A25" s="1013" t="s">
        <v>380</v>
      </c>
      <c r="B25" s="1010"/>
      <c r="C25" s="1012">
        <v>5</v>
      </c>
      <c r="D25" s="1012"/>
      <c r="E25" s="1012">
        <v>4</v>
      </c>
      <c r="F25" s="1012"/>
      <c r="G25" s="1012">
        <v>4</v>
      </c>
      <c r="H25" s="1012"/>
      <c r="I25" s="1012">
        <v>3</v>
      </c>
      <c r="J25" s="1012"/>
    </row>
    <row r="26" spans="1:10" s="1002" customFormat="1">
      <c r="A26" s="1013" t="s">
        <v>1411</v>
      </c>
      <c r="B26" s="1010"/>
      <c r="C26" s="1012">
        <v>1700</v>
      </c>
      <c r="D26" s="1012"/>
      <c r="E26" s="1012">
        <v>1700</v>
      </c>
      <c r="F26" s="1012"/>
      <c r="G26" s="1012">
        <v>1700</v>
      </c>
      <c r="H26" s="1012"/>
      <c r="I26" s="1012">
        <v>1700</v>
      </c>
      <c r="J26" s="1012"/>
    </row>
    <row r="27" spans="1:10" s="1002" customFormat="1">
      <c r="A27" s="1013" t="s">
        <v>1448</v>
      </c>
      <c r="B27" s="1010"/>
      <c r="C27" s="1012">
        <v>2100</v>
      </c>
      <c r="D27" s="1012"/>
      <c r="E27" s="1012">
        <v>2100</v>
      </c>
      <c r="F27" s="1012"/>
      <c r="G27" s="1012">
        <v>1900</v>
      </c>
      <c r="H27" s="1012"/>
      <c r="I27" s="1012">
        <v>1900</v>
      </c>
      <c r="J27" s="1012"/>
    </row>
    <row r="28" spans="1:10" s="1002" customFormat="1" ht="15">
      <c r="A28" s="1017"/>
      <c r="B28" s="1010"/>
      <c r="C28" s="1012"/>
      <c r="D28" s="1012"/>
      <c r="E28" s="1012"/>
      <c r="F28" s="1012"/>
      <c r="G28" s="1012"/>
      <c r="H28" s="1012"/>
      <c r="I28" s="1012"/>
      <c r="J28" s="1012"/>
    </row>
    <row r="29" spans="1:10" s="1002" customFormat="1">
      <c r="A29" s="1015" t="s">
        <v>1447</v>
      </c>
      <c r="B29" s="1010"/>
      <c r="C29" s="1012"/>
      <c r="D29" s="1012"/>
      <c r="E29" s="1012"/>
      <c r="F29" s="1012"/>
      <c r="G29" s="1012"/>
      <c r="H29" s="1012"/>
      <c r="I29" s="1012"/>
      <c r="J29" s="1012"/>
    </row>
    <row r="30" spans="1:10" s="1002" customFormat="1">
      <c r="A30" s="1014" t="s">
        <v>1446</v>
      </c>
      <c r="B30" s="1010"/>
      <c r="C30" s="1012">
        <v>135077</v>
      </c>
      <c r="D30" s="1016"/>
      <c r="E30" s="1012">
        <v>132542</v>
      </c>
      <c r="F30" s="1012"/>
      <c r="G30" s="1012">
        <v>132542</v>
      </c>
      <c r="H30" s="1012"/>
      <c r="I30" s="1012">
        <v>132542</v>
      </c>
      <c r="J30" s="1012"/>
    </row>
    <row r="31" spans="1:10" s="1002" customFormat="1">
      <c r="A31" s="1013" t="s">
        <v>1445</v>
      </c>
      <c r="B31" s="1010"/>
      <c r="C31" s="1012">
        <v>1411</v>
      </c>
      <c r="D31" s="1012"/>
      <c r="E31" s="1012">
        <v>1241</v>
      </c>
      <c r="F31" s="1012"/>
      <c r="G31" s="1012">
        <v>1241</v>
      </c>
      <c r="H31" s="1012"/>
      <c r="I31" s="1012">
        <v>1241</v>
      </c>
      <c r="J31" s="1012"/>
    </row>
    <row r="32" spans="1:10" s="1002" customFormat="1">
      <c r="A32" s="1013" t="s">
        <v>1444</v>
      </c>
      <c r="B32" s="1010"/>
      <c r="C32" s="1012">
        <v>62254</v>
      </c>
      <c r="D32" s="1012"/>
      <c r="E32" s="1012">
        <v>59078</v>
      </c>
      <c r="F32" s="1012"/>
      <c r="G32" s="1012">
        <v>59078</v>
      </c>
      <c r="H32" s="1012"/>
      <c r="I32" s="1012">
        <v>59078</v>
      </c>
      <c r="J32" s="1012"/>
    </row>
    <row r="33" spans="1:10" s="1002" customFormat="1">
      <c r="A33" s="1013" t="s">
        <v>1443</v>
      </c>
      <c r="B33" s="1010"/>
      <c r="C33" s="1012">
        <v>551</v>
      </c>
      <c r="D33" s="1016"/>
      <c r="E33" s="1012">
        <v>558</v>
      </c>
      <c r="F33" s="1012"/>
      <c r="G33" s="1012">
        <v>558</v>
      </c>
      <c r="H33" s="1012"/>
      <c r="I33" s="1012">
        <v>558</v>
      </c>
      <c r="J33" s="1012"/>
    </row>
    <row r="34" spans="1:10" s="1002" customFormat="1">
      <c r="A34" s="1013" t="s">
        <v>1442</v>
      </c>
      <c r="B34" s="1010"/>
      <c r="C34" s="1012">
        <v>70861</v>
      </c>
      <c r="D34" s="1016"/>
      <c r="E34" s="1012">
        <v>71665</v>
      </c>
      <c r="F34" s="1012"/>
      <c r="G34" s="1012">
        <v>71665</v>
      </c>
      <c r="H34" s="1012"/>
      <c r="I34" s="1012">
        <v>71665</v>
      </c>
      <c r="J34" s="1012"/>
    </row>
    <row r="35" spans="1:10" s="1002" customFormat="1" ht="12.75" hidden="1" customHeight="1">
      <c r="A35" s="1014" t="s">
        <v>1441</v>
      </c>
      <c r="B35" s="1010"/>
      <c r="C35" s="1012">
        <v>273</v>
      </c>
      <c r="D35" s="1012" t="s">
        <v>1197</v>
      </c>
      <c r="E35" s="1012">
        <v>248</v>
      </c>
      <c r="F35" s="1012"/>
      <c r="G35" s="1012">
        <v>248</v>
      </c>
      <c r="H35" s="1012"/>
      <c r="I35" s="1012">
        <v>248</v>
      </c>
      <c r="J35" s="1012"/>
    </row>
    <row r="36" spans="1:10" s="1002" customFormat="1">
      <c r="A36" s="1014" t="s">
        <v>1440</v>
      </c>
      <c r="B36" s="1010"/>
      <c r="C36" s="243">
        <v>273</v>
      </c>
      <c r="D36" s="242"/>
      <c r="E36" s="831">
        <v>248</v>
      </c>
      <c r="F36" s="197"/>
      <c r="G36" s="831">
        <v>248</v>
      </c>
      <c r="H36" s="197"/>
      <c r="I36" s="831">
        <v>248</v>
      </c>
      <c r="J36" s="1012"/>
    </row>
    <row r="37" spans="1:10" s="1002" customFormat="1">
      <c r="A37" s="1014" t="s">
        <v>1439</v>
      </c>
      <c r="B37" s="1010"/>
      <c r="C37" s="243">
        <v>347</v>
      </c>
      <c r="D37" s="242"/>
      <c r="E37" s="831">
        <v>344</v>
      </c>
      <c r="F37" s="197"/>
      <c r="G37" s="831">
        <v>344</v>
      </c>
      <c r="H37" s="197"/>
      <c r="I37" s="831">
        <v>344</v>
      </c>
      <c r="J37" s="1012"/>
    </row>
    <row r="38" spans="1:10" s="1002" customFormat="1">
      <c r="A38" s="1014" t="s">
        <v>1438</v>
      </c>
      <c r="B38" s="1010"/>
      <c r="C38" s="243">
        <v>1045</v>
      </c>
      <c r="D38" s="242"/>
      <c r="E38" s="831">
        <v>1033</v>
      </c>
      <c r="F38" s="197"/>
      <c r="G38" s="831">
        <v>1033</v>
      </c>
      <c r="H38" s="197"/>
      <c r="I38" s="831">
        <v>1033</v>
      </c>
      <c r="J38" s="1012"/>
    </row>
    <row r="39" spans="1:10" s="1002" customFormat="1">
      <c r="A39" s="1014" t="s">
        <v>1437</v>
      </c>
      <c r="B39" s="1010"/>
      <c r="C39" s="243">
        <v>114</v>
      </c>
      <c r="D39" s="242"/>
      <c r="E39" s="831">
        <v>153</v>
      </c>
      <c r="F39" s="197"/>
      <c r="G39" s="831">
        <v>153</v>
      </c>
      <c r="H39" s="197"/>
      <c r="I39" s="831">
        <v>153</v>
      </c>
      <c r="J39" s="1012"/>
    </row>
    <row r="40" spans="1:10" s="1002" customFormat="1">
      <c r="A40" s="1014"/>
      <c r="B40" s="1010"/>
      <c r="C40" s="1012"/>
      <c r="D40" s="1012"/>
      <c r="E40" s="1012"/>
      <c r="F40" s="1012"/>
      <c r="G40" s="1012"/>
      <c r="H40" s="1012"/>
      <c r="I40" s="1012"/>
      <c r="J40" s="1012"/>
    </row>
    <row r="41" spans="1:10" s="1002" customFormat="1">
      <c r="A41" s="1015" t="s">
        <v>1436</v>
      </c>
      <c r="B41" s="1010"/>
      <c r="C41" s="1012"/>
      <c r="D41" s="1012"/>
      <c r="E41" s="1012"/>
      <c r="F41" s="1012"/>
      <c r="G41" s="1012"/>
      <c r="H41" s="1012"/>
      <c r="I41" s="1012"/>
      <c r="J41" s="1012"/>
    </row>
    <row r="42" spans="1:10" s="1002" customFormat="1">
      <c r="A42" s="1014" t="s">
        <v>1435</v>
      </c>
      <c r="B42" s="1010"/>
      <c r="C42" s="1012">
        <v>268</v>
      </c>
      <c r="D42" s="1012"/>
      <c r="E42" s="1012">
        <v>259</v>
      </c>
      <c r="F42" s="1012"/>
      <c r="G42" s="1012">
        <v>252</v>
      </c>
      <c r="H42" s="1012"/>
      <c r="I42" s="1012">
        <v>250</v>
      </c>
      <c r="J42" s="1012"/>
    </row>
    <row r="43" spans="1:10" s="1002" customFormat="1">
      <c r="A43" s="1014" t="s">
        <v>107</v>
      </c>
      <c r="B43" s="1010"/>
      <c r="C43" s="1012">
        <v>10653</v>
      </c>
      <c r="D43" s="1012"/>
      <c r="E43" s="1012">
        <v>9922</v>
      </c>
      <c r="F43" s="1012"/>
      <c r="G43" s="1012">
        <v>10000</v>
      </c>
      <c r="H43" s="1012"/>
      <c r="I43" s="1012">
        <v>10000</v>
      </c>
      <c r="J43" s="1012"/>
    </row>
    <row r="44" spans="1:10" s="1002" customFormat="1">
      <c r="A44" s="1014" t="s">
        <v>1434</v>
      </c>
      <c r="B44" s="1010"/>
      <c r="C44" s="1012">
        <v>2244</v>
      </c>
      <c r="D44" s="1012"/>
      <c r="E44" s="1012">
        <v>2425</v>
      </c>
      <c r="F44" s="1012"/>
      <c r="G44" s="1012">
        <v>2400</v>
      </c>
      <c r="H44" s="1012"/>
      <c r="I44" s="1012">
        <v>2400</v>
      </c>
      <c r="J44" s="1012"/>
    </row>
    <row r="45" spans="1:10" s="1002" customFormat="1">
      <c r="A45" s="1014" t="s">
        <v>1433</v>
      </c>
      <c r="B45" s="1010"/>
      <c r="C45" s="1012">
        <v>23000</v>
      </c>
      <c r="D45" s="1012"/>
      <c r="E45" s="1012">
        <v>14086</v>
      </c>
      <c r="F45" s="1012"/>
      <c r="G45" s="1012">
        <v>12564</v>
      </c>
      <c r="H45" s="1012"/>
      <c r="I45" s="1012">
        <v>12000</v>
      </c>
      <c r="J45" s="1012"/>
    </row>
    <row r="46" spans="1:10" s="1002" customFormat="1">
      <c r="A46" s="1014" t="s">
        <v>1432</v>
      </c>
      <c r="B46" s="1010"/>
      <c r="C46" s="1012">
        <v>622840</v>
      </c>
      <c r="D46" s="1012"/>
      <c r="E46" s="1012">
        <v>91453</v>
      </c>
      <c r="F46" s="1012" t="s">
        <v>1197</v>
      </c>
      <c r="G46" s="1012">
        <v>38740</v>
      </c>
      <c r="H46" s="1012"/>
      <c r="I46" s="1012">
        <v>37200</v>
      </c>
      <c r="J46" s="1012"/>
    </row>
    <row r="47" spans="1:10" s="1002" customFormat="1">
      <c r="A47" s="1014" t="s">
        <v>1431</v>
      </c>
      <c r="B47" s="1010"/>
      <c r="C47" s="1012">
        <v>470</v>
      </c>
      <c r="D47" s="1012"/>
      <c r="E47" s="1012">
        <v>500</v>
      </c>
      <c r="F47" s="1012"/>
      <c r="G47" s="1012">
        <v>600</v>
      </c>
      <c r="H47" s="1012"/>
      <c r="I47" s="1012">
        <v>600</v>
      </c>
      <c r="J47" s="1012"/>
    </row>
    <row r="48" spans="1:10" s="1002" customFormat="1">
      <c r="A48" s="1014" t="s">
        <v>1430</v>
      </c>
      <c r="B48" s="1010"/>
      <c r="C48" s="1012">
        <v>27816</v>
      </c>
      <c r="D48" s="1012"/>
      <c r="E48" s="1012">
        <v>27035</v>
      </c>
      <c r="F48" s="1012"/>
      <c r="G48" s="1012">
        <v>27000</v>
      </c>
      <c r="H48" s="1012"/>
      <c r="I48" s="1012">
        <v>26500</v>
      </c>
      <c r="J48" s="1012"/>
    </row>
    <row r="49" spans="1:10" s="1002" customFormat="1">
      <c r="A49" s="1014" t="s">
        <v>1429</v>
      </c>
      <c r="B49" s="1010"/>
      <c r="C49" s="1012">
        <v>230</v>
      </c>
      <c r="D49" s="1012"/>
      <c r="E49" s="1012">
        <v>248</v>
      </c>
      <c r="F49" s="1012"/>
      <c r="G49" s="1012">
        <v>250</v>
      </c>
      <c r="H49" s="1012"/>
      <c r="I49" s="1012">
        <v>250</v>
      </c>
      <c r="J49" s="1012"/>
    </row>
    <row r="50" spans="1:10" s="1002" customFormat="1">
      <c r="A50" s="1014"/>
      <c r="B50" s="1010"/>
      <c r="C50" s="1012"/>
      <c r="D50" s="1012"/>
      <c r="E50" s="1012"/>
      <c r="F50" s="1012"/>
      <c r="G50" s="1012"/>
      <c r="H50" s="1012"/>
      <c r="I50" s="1012"/>
      <c r="J50" s="1012"/>
    </row>
    <row r="51" spans="1:10" s="1002" customFormat="1">
      <c r="A51" s="1015" t="s">
        <v>1428</v>
      </c>
      <c r="B51" s="1010"/>
      <c r="C51" s="1012"/>
      <c r="D51" s="1012"/>
      <c r="E51" s="1012"/>
      <c r="F51" s="1012"/>
      <c r="G51" s="1012"/>
      <c r="H51" s="1012"/>
      <c r="I51" s="1012"/>
      <c r="J51" s="1012"/>
    </row>
    <row r="52" spans="1:10" s="1002" customFormat="1">
      <c r="A52" s="1014" t="s">
        <v>1427</v>
      </c>
      <c r="B52" s="1010"/>
      <c r="C52" s="1012">
        <v>39</v>
      </c>
      <c r="D52" s="1012"/>
      <c r="E52" s="1012">
        <v>41</v>
      </c>
      <c r="F52" s="1012"/>
      <c r="G52" s="1012">
        <v>24</v>
      </c>
      <c r="H52" s="1012"/>
      <c r="I52" s="1012">
        <v>24</v>
      </c>
      <c r="J52" s="1012"/>
    </row>
    <row r="53" spans="1:10" s="1002" customFormat="1">
      <c r="A53" s="1013" t="s">
        <v>1426</v>
      </c>
      <c r="B53" s="1010"/>
      <c r="C53" s="1012">
        <v>21</v>
      </c>
      <c r="D53" s="1012"/>
      <c r="E53" s="1012">
        <v>20</v>
      </c>
      <c r="F53" s="1012"/>
      <c r="G53" s="1012">
        <v>12</v>
      </c>
      <c r="H53" s="1012"/>
      <c r="I53" s="1012">
        <v>12</v>
      </c>
      <c r="J53" s="1012"/>
    </row>
    <row r="54" spans="1:10" s="1002" customFormat="1">
      <c r="A54" s="1013" t="s">
        <v>1425</v>
      </c>
      <c r="B54" s="1010"/>
      <c r="C54" s="1012">
        <v>18</v>
      </c>
      <c r="D54" s="1012"/>
      <c r="E54" s="1012">
        <v>21</v>
      </c>
      <c r="F54" s="1012"/>
      <c r="G54" s="1012">
        <v>12</v>
      </c>
      <c r="H54" s="1012"/>
      <c r="I54" s="1012">
        <v>12</v>
      </c>
      <c r="J54" s="1012"/>
    </row>
    <row r="55" spans="1:10" s="1002" customFormat="1">
      <c r="A55" s="1014" t="s">
        <v>1424</v>
      </c>
      <c r="B55" s="1010"/>
      <c r="C55" s="1012">
        <v>1350</v>
      </c>
      <c r="D55" s="1012"/>
      <c r="E55" s="1012">
        <v>1350</v>
      </c>
      <c r="F55" s="1012"/>
      <c r="G55" s="1012">
        <v>1100</v>
      </c>
      <c r="H55" s="1012"/>
      <c r="I55" s="1012">
        <v>1100</v>
      </c>
      <c r="J55" s="1012"/>
    </row>
    <row r="56" spans="1:10" s="1002" customFormat="1">
      <c r="A56" s="1013" t="s">
        <v>1423</v>
      </c>
      <c r="B56" s="1010"/>
      <c r="C56" s="1012">
        <v>250</v>
      </c>
      <c r="D56" s="1012"/>
      <c r="E56" s="1012">
        <v>250</v>
      </c>
      <c r="F56" s="1012"/>
      <c r="G56" s="1012">
        <v>200</v>
      </c>
      <c r="H56" s="1012"/>
      <c r="I56" s="1012">
        <v>200</v>
      </c>
      <c r="J56" s="1012"/>
    </row>
    <row r="57" spans="1:10" s="1002" customFormat="1">
      <c r="A57" s="1013" t="s">
        <v>1422</v>
      </c>
      <c r="B57" s="1010"/>
      <c r="C57" s="1012">
        <v>1100</v>
      </c>
      <c r="D57" s="1012"/>
      <c r="E57" s="1012">
        <v>1100</v>
      </c>
      <c r="F57" s="1012"/>
      <c r="G57" s="1012">
        <v>900</v>
      </c>
      <c r="H57" s="1012"/>
      <c r="I57" s="1012">
        <v>900</v>
      </c>
      <c r="J57" s="1012"/>
    </row>
    <row r="58" spans="1:10" s="1002" customFormat="1">
      <c r="A58" s="1014" t="s">
        <v>1421</v>
      </c>
      <c r="B58" s="1010"/>
      <c r="C58" s="1012">
        <v>40</v>
      </c>
      <c r="D58" s="1012"/>
      <c r="E58" s="1012">
        <v>40</v>
      </c>
      <c r="F58" s="1012"/>
      <c r="G58" s="1012">
        <v>40</v>
      </c>
      <c r="H58" s="1012"/>
      <c r="I58" s="1012">
        <v>40</v>
      </c>
      <c r="J58" s="1012"/>
    </row>
    <row r="59" spans="1:10" s="1002" customFormat="1">
      <c r="A59" s="1014" t="s">
        <v>1420</v>
      </c>
      <c r="B59" s="1010"/>
      <c r="C59" s="1012">
        <v>24</v>
      </c>
      <c r="D59" s="1012"/>
      <c r="E59" s="1012">
        <v>26</v>
      </c>
      <c r="F59" s="1012"/>
      <c r="G59" s="1012">
        <v>20</v>
      </c>
      <c r="H59" s="1012"/>
      <c r="I59" s="1012">
        <v>20</v>
      </c>
      <c r="J59" s="1012"/>
    </row>
    <row r="60" spans="1:10" s="1002" customFormat="1">
      <c r="A60" s="1013"/>
      <c r="B60" s="1010"/>
      <c r="C60" s="1012"/>
      <c r="D60" s="1012"/>
      <c r="E60" s="1012"/>
      <c r="F60" s="1012"/>
      <c r="G60" s="1012"/>
      <c r="H60" s="1012"/>
      <c r="I60" s="1012"/>
      <c r="J60" s="1012"/>
    </row>
    <row r="61" spans="1:10" s="1002" customFormat="1">
      <c r="A61" s="1011" t="s">
        <v>1</v>
      </c>
      <c r="B61" s="1010"/>
      <c r="C61" s="1009"/>
      <c r="E61" s="1009"/>
      <c r="G61" s="1008"/>
      <c r="I61" s="1007"/>
      <c r="J61" s="1007"/>
    </row>
    <row r="62" spans="1:10" s="1002" customFormat="1">
      <c r="A62" s="1773" t="s">
        <v>1419</v>
      </c>
      <c r="B62" s="1773"/>
      <c r="C62" s="1773"/>
      <c r="D62" s="1773"/>
      <c r="E62" s="1773"/>
      <c r="F62" s="1773"/>
      <c r="G62" s="1773"/>
      <c r="H62" s="1773"/>
      <c r="I62" s="1773"/>
      <c r="J62" s="240"/>
    </row>
    <row r="63" spans="1:10" s="1002" customFormat="1">
      <c r="A63" s="1773" t="s">
        <v>1418</v>
      </c>
      <c r="B63" s="1756"/>
      <c r="C63" s="1756"/>
      <c r="D63" s="1756"/>
      <c r="E63" s="1756"/>
      <c r="F63" s="1756"/>
      <c r="G63" s="1756"/>
      <c r="H63" s="1756"/>
      <c r="I63" s="1756"/>
      <c r="J63" s="240"/>
    </row>
    <row r="64" spans="1:10" s="1002" customFormat="1" ht="15">
      <c r="A64" s="1006" t="s">
        <v>1417</v>
      </c>
      <c r="B64" s="1004"/>
      <c r="C64" s="1005"/>
      <c r="D64" s="1004"/>
      <c r="E64" s="1005"/>
      <c r="F64" s="1004"/>
      <c r="G64" s="1005"/>
      <c r="H64" s="1004"/>
      <c r="I64" s="1003"/>
      <c r="J64" s="240"/>
    </row>
    <row r="65" spans="2:10">
      <c r="B65" s="999"/>
      <c r="C65" s="999"/>
      <c r="D65" s="999"/>
      <c r="E65" s="1000"/>
      <c r="F65" s="1000"/>
      <c r="I65" s="1001"/>
      <c r="J65" s="1001"/>
    </row>
    <row r="66" spans="2:10">
      <c r="B66" s="999"/>
      <c r="C66" s="999"/>
      <c r="D66" s="999"/>
      <c r="E66" s="1000"/>
      <c r="F66" s="1000"/>
      <c r="I66" s="1001"/>
      <c r="J66" s="1001"/>
    </row>
    <row r="67" spans="2:10">
      <c r="B67" s="999"/>
      <c r="C67" s="999"/>
      <c r="D67" s="999"/>
      <c r="E67" s="1000"/>
      <c r="F67" s="1000"/>
      <c r="I67" s="1001"/>
      <c r="J67" s="1001"/>
    </row>
    <row r="68" spans="2:10">
      <c r="B68" s="999"/>
      <c r="C68" s="999"/>
      <c r="D68" s="999"/>
      <c r="E68" s="1000"/>
      <c r="F68" s="1000"/>
      <c r="I68" s="995"/>
    </row>
    <row r="69" spans="2:10">
      <c r="B69" s="999"/>
      <c r="C69" s="999"/>
      <c r="D69" s="999"/>
      <c r="E69" s="1000"/>
      <c r="F69" s="1000"/>
    </row>
    <row r="70" spans="2:10">
      <c r="B70" s="999"/>
      <c r="C70" s="999"/>
      <c r="D70" s="999"/>
      <c r="E70" s="1000"/>
      <c r="F70" s="1000"/>
    </row>
    <row r="71" spans="2:10">
      <c r="B71" s="999"/>
      <c r="C71" s="999"/>
      <c r="D71" s="999"/>
      <c r="E71" s="1000"/>
      <c r="F71" s="1000"/>
    </row>
    <row r="72" spans="2:10">
      <c r="B72" s="999"/>
      <c r="C72" s="999"/>
      <c r="D72" s="999"/>
      <c r="E72" s="1000"/>
      <c r="F72" s="1000"/>
    </row>
    <row r="73" spans="2:10">
      <c r="B73" s="999"/>
      <c r="C73" s="999"/>
      <c r="D73" s="999"/>
      <c r="E73" s="1000"/>
      <c r="F73" s="1000"/>
    </row>
    <row r="74" spans="2:10">
      <c r="B74" s="999"/>
      <c r="C74" s="999"/>
      <c r="D74" s="999"/>
      <c r="E74" s="1000"/>
      <c r="F74" s="1000"/>
    </row>
    <row r="75" spans="2:10">
      <c r="B75" s="999"/>
      <c r="C75" s="999"/>
      <c r="D75" s="999"/>
      <c r="E75" s="1000"/>
      <c r="F75" s="1000"/>
    </row>
    <row r="76" spans="2:10">
      <c r="B76" s="999"/>
      <c r="C76" s="999"/>
      <c r="D76" s="999"/>
      <c r="E76" s="1000"/>
      <c r="F76" s="1000"/>
    </row>
    <row r="77" spans="2:10">
      <c r="B77" s="999"/>
      <c r="C77" s="999"/>
      <c r="D77" s="999"/>
      <c r="E77" s="1000"/>
      <c r="F77" s="1000"/>
    </row>
    <row r="78" spans="2:10">
      <c r="B78" s="999"/>
      <c r="C78" s="999"/>
      <c r="D78" s="999"/>
      <c r="E78" s="1000"/>
      <c r="F78" s="1000"/>
    </row>
    <row r="79" spans="2:10">
      <c r="B79" s="999"/>
      <c r="C79" s="999"/>
      <c r="D79" s="999"/>
      <c r="E79" s="1000"/>
      <c r="F79" s="1000"/>
    </row>
    <row r="80" spans="2:10">
      <c r="B80" s="999"/>
      <c r="C80" s="999"/>
      <c r="D80" s="999"/>
      <c r="E80" s="1000"/>
      <c r="F80" s="1000"/>
    </row>
    <row r="81" spans="2:6">
      <c r="B81" s="999"/>
      <c r="C81" s="999"/>
      <c r="D81" s="999"/>
      <c r="E81" s="1000"/>
      <c r="F81" s="1000"/>
    </row>
    <row r="82" spans="2:6">
      <c r="B82" s="999"/>
      <c r="C82" s="999"/>
      <c r="D82" s="999"/>
      <c r="E82" s="1000"/>
      <c r="F82" s="1000"/>
    </row>
    <row r="83" spans="2:6">
      <c r="B83" s="999"/>
      <c r="C83" s="999"/>
      <c r="D83" s="999"/>
      <c r="E83" s="1000"/>
      <c r="F83" s="1000"/>
    </row>
    <row r="84" spans="2:6">
      <c r="B84" s="999"/>
      <c r="C84" s="999"/>
      <c r="D84" s="999"/>
      <c r="E84" s="1000"/>
      <c r="F84" s="1000"/>
    </row>
    <row r="85" spans="2:6">
      <c r="B85" s="999"/>
    </row>
    <row r="86" spans="2:6">
      <c r="B86" s="999"/>
    </row>
    <row r="87" spans="2:6">
      <c r="B87" s="999"/>
    </row>
    <row r="88" spans="2:6">
      <c r="B88" s="999"/>
    </row>
    <row r="89" spans="2:6">
      <c r="B89" s="999"/>
    </row>
    <row r="90" spans="2:6">
      <c r="B90" s="999"/>
    </row>
    <row r="91" spans="2:6">
      <c r="B91" s="999"/>
    </row>
    <row r="92" spans="2:6">
      <c r="B92" s="999"/>
    </row>
    <row r="93" spans="2:6">
      <c r="B93" s="999"/>
    </row>
    <row r="94" spans="2:6">
      <c r="B94" s="999"/>
    </row>
    <row r="95" spans="2:6">
      <c r="B95" s="999"/>
    </row>
    <row r="96" spans="2:6">
      <c r="B96" s="999"/>
    </row>
    <row r="97" spans="2:2">
      <c r="B97" s="999"/>
    </row>
    <row r="98" spans="2:2">
      <c r="B98" s="999"/>
    </row>
    <row r="99" spans="2:2">
      <c r="B99" s="999"/>
    </row>
    <row r="100" spans="2:2">
      <c r="B100" s="999"/>
    </row>
    <row r="101" spans="2:2">
      <c r="B101" s="999"/>
    </row>
    <row r="102" spans="2:2">
      <c r="B102" s="999"/>
    </row>
    <row r="103" spans="2:2">
      <c r="B103" s="999"/>
    </row>
    <row r="104" spans="2:2">
      <c r="B104" s="999"/>
    </row>
    <row r="105" spans="2:2">
      <c r="B105" s="999"/>
    </row>
  </sheetData>
  <mergeCells count="2">
    <mergeCell ref="A62:I62"/>
    <mergeCell ref="A63:I63"/>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9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1416</v>
      </c>
      <c r="C3" s="1041" t="s">
        <v>1415</v>
      </c>
      <c r="D3" s="1038"/>
      <c r="E3" s="1039"/>
      <c r="F3" s="1040"/>
      <c r="G3" s="1039"/>
      <c r="H3" s="1038"/>
      <c r="I3" s="1039"/>
      <c r="J3" s="1038"/>
    </row>
    <row r="4" spans="1:10" s="1033" customFormat="1" ht="15.75">
      <c r="A4" s="1037" t="s">
        <v>46</v>
      </c>
      <c r="B4" s="1041" t="s">
        <v>1484</v>
      </c>
      <c r="C4" s="1041" t="s">
        <v>1483</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row>
    <row r="10" spans="1:10" s="1018" customFormat="1">
      <c r="A10" s="1015" t="s">
        <v>1482</v>
      </c>
      <c r="B10" s="1019"/>
    </row>
    <row r="11" spans="1:10" s="1002" customFormat="1">
      <c r="A11" s="1014" t="s">
        <v>324</v>
      </c>
      <c r="B11" s="1010"/>
      <c r="C11" s="1067">
        <v>408</v>
      </c>
      <c r="E11" s="1058">
        <v>358</v>
      </c>
      <c r="F11" s="1057"/>
      <c r="G11" s="1065">
        <v>358</v>
      </c>
      <c r="I11" s="1065">
        <v>358</v>
      </c>
    </row>
    <row r="12" spans="1:10" s="1002" customFormat="1">
      <c r="A12" s="1013" t="s">
        <v>1481</v>
      </c>
      <c r="B12" s="1010"/>
      <c r="C12" s="1066">
        <v>363</v>
      </c>
      <c r="E12" s="1058">
        <v>328</v>
      </c>
      <c r="F12" s="1057" t="s">
        <v>238</v>
      </c>
      <c r="G12" s="1065">
        <v>328</v>
      </c>
      <c r="I12" s="1065">
        <v>328</v>
      </c>
    </row>
    <row r="13" spans="1:10" s="1002" customFormat="1">
      <c r="A13" s="1013" t="s">
        <v>1480</v>
      </c>
      <c r="B13" s="1010"/>
      <c r="C13" s="1066">
        <v>45</v>
      </c>
      <c r="E13" s="1058">
        <v>30</v>
      </c>
      <c r="F13" s="1057" t="s">
        <v>1197</v>
      </c>
      <c r="G13" s="1065">
        <v>30</v>
      </c>
      <c r="I13" s="1065">
        <v>30</v>
      </c>
    </row>
    <row r="14" spans="1:10" s="1002" customFormat="1">
      <c r="A14" s="1013"/>
      <c r="B14" s="1010"/>
      <c r="C14" s="242"/>
      <c r="E14" s="1057"/>
      <c r="F14" s="1057"/>
      <c r="G14" s="1068"/>
      <c r="I14" s="1057"/>
    </row>
    <row r="15" spans="1:10" s="1002" customFormat="1">
      <c r="A15" s="1014" t="s">
        <v>170</v>
      </c>
      <c r="B15" s="1010"/>
      <c r="C15" s="1067">
        <v>240</v>
      </c>
      <c r="E15" s="1058">
        <v>232</v>
      </c>
      <c r="F15" s="1057"/>
      <c r="G15" s="1065">
        <v>179</v>
      </c>
      <c r="I15" s="1065">
        <v>170</v>
      </c>
    </row>
    <row r="16" spans="1:10" s="1002" customFormat="1">
      <c r="A16" s="1013" t="s">
        <v>1481</v>
      </c>
      <c r="B16" s="1010"/>
      <c r="C16" s="1066">
        <v>223</v>
      </c>
      <c r="E16" s="1058">
        <v>221</v>
      </c>
      <c r="F16" s="1057"/>
      <c r="G16" s="1065">
        <v>173</v>
      </c>
      <c r="I16" s="1065">
        <v>165</v>
      </c>
    </row>
    <row r="17" spans="1:9" s="1002" customFormat="1">
      <c r="A17" s="1013" t="s">
        <v>1480</v>
      </c>
      <c r="B17" s="1010"/>
      <c r="C17" s="1066">
        <v>17</v>
      </c>
      <c r="E17" s="1058">
        <v>11</v>
      </c>
      <c r="F17" s="1057"/>
      <c r="G17" s="1065">
        <v>6</v>
      </c>
      <c r="I17" s="1065">
        <v>5</v>
      </c>
    </row>
    <row r="18" spans="1:9" s="1002" customFormat="1">
      <c r="A18" s="1013"/>
      <c r="B18" s="1010"/>
      <c r="C18" s="242"/>
      <c r="E18" s="1057"/>
      <c r="F18" s="1057"/>
      <c r="G18" s="1057"/>
      <c r="I18" s="1057"/>
    </row>
    <row r="19" spans="1:9" s="1002" customFormat="1">
      <c r="A19" s="1014" t="s">
        <v>1479</v>
      </c>
      <c r="B19" s="1010"/>
      <c r="C19" s="1071" t="s">
        <v>1478</v>
      </c>
      <c r="E19" s="1070" t="s">
        <v>1478</v>
      </c>
      <c r="F19" s="1057"/>
      <c r="G19" s="1070" t="s">
        <v>1472</v>
      </c>
      <c r="I19" s="1070" t="s">
        <v>1471</v>
      </c>
    </row>
    <row r="20" spans="1:9" s="1002" customFormat="1">
      <c r="A20" s="1014" t="s">
        <v>1477</v>
      </c>
      <c r="B20" s="1010"/>
      <c r="C20" s="174">
        <v>107192</v>
      </c>
      <c r="E20" s="1061">
        <v>108750</v>
      </c>
      <c r="F20" s="1057"/>
      <c r="G20" s="1061">
        <v>144385</v>
      </c>
      <c r="I20" s="1061">
        <v>152553</v>
      </c>
    </row>
    <row r="21" spans="1:9" s="1002" customFormat="1">
      <c r="A21" s="1014" t="s">
        <v>1469</v>
      </c>
      <c r="B21" s="1010"/>
      <c r="C21" s="1059">
        <v>293.68</v>
      </c>
      <c r="E21" s="1060">
        <v>297.95</v>
      </c>
      <c r="F21" s="1057"/>
      <c r="G21" s="1060">
        <v>395.58</v>
      </c>
      <c r="I21" s="1060">
        <v>417.95</v>
      </c>
    </row>
    <row r="22" spans="1:9" s="1018" customFormat="1">
      <c r="A22" s="1013"/>
      <c r="B22" s="1019"/>
      <c r="C22" s="433"/>
      <c r="E22" s="1056"/>
      <c r="F22" s="1056"/>
      <c r="G22" s="1056"/>
      <c r="I22" s="1056"/>
    </row>
    <row r="23" spans="1:9" s="1018" customFormat="1">
      <c r="A23" s="1015" t="s">
        <v>1476</v>
      </c>
      <c r="B23" s="1019"/>
      <c r="C23" s="433"/>
      <c r="E23" s="1057"/>
      <c r="F23" s="1056"/>
      <c r="G23" s="1056"/>
      <c r="I23" s="1056"/>
    </row>
    <row r="24" spans="1:9" s="1018" customFormat="1">
      <c r="A24" s="1014" t="s">
        <v>324</v>
      </c>
      <c r="B24" s="1019"/>
      <c r="C24" s="1066">
        <v>511</v>
      </c>
      <c r="D24" s="1069"/>
      <c r="E24" s="1058">
        <v>511</v>
      </c>
      <c r="F24" s="1056"/>
      <c r="G24" s="1065">
        <v>511</v>
      </c>
      <c r="I24" s="1065">
        <v>511</v>
      </c>
    </row>
    <row r="25" spans="1:9" s="1018" customFormat="1">
      <c r="A25" s="1013" t="s">
        <v>1475</v>
      </c>
      <c r="B25" s="1019"/>
      <c r="C25" s="1066">
        <v>300</v>
      </c>
      <c r="D25" s="1069"/>
      <c r="E25" s="1058">
        <v>300</v>
      </c>
      <c r="F25" s="1056"/>
      <c r="G25" s="1065">
        <v>300</v>
      </c>
      <c r="I25" s="1065">
        <v>300</v>
      </c>
    </row>
    <row r="26" spans="1:9" s="1018" customFormat="1">
      <c r="A26" s="1013" t="s">
        <v>1474</v>
      </c>
      <c r="B26" s="1019"/>
      <c r="C26" s="1066">
        <v>211</v>
      </c>
      <c r="D26" s="1069"/>
      <c r="E26" s="1058">
        <v>211</v>
      </c>
      <c r="F26" s="1056"/>
      <c r="G26" s="1065">
        <v>211</v>
      </c>
      <c r="I26" s="1065">
        <v>211</v>
      </c>
    </row>
    <row r="27" spans="1:9" s="1018" customFormat="1">
      <c r="A27" s="1013"/>
      <c r="B27" s="1019"/>
      <c r="C27" s="1064"/>
      <c r="E27" s="1057"/>
      <c r="F27" s="1056"/>
      <c r="G27" s="1068"/>
      <c r="I27" s="1056"/>
    </row>
    <row r="28" spans="1:9" s="1018" customFormat="1">
      <c r="A28" s="1014" t="s">
        <v>170</v>
      </c>
      <c r="B28" s="1019"/>
      <c r="C28" s="1067">
        <v>305</v>
      </c>
      <c r="E28" s="1058">
        <v>278</v>
      </c>
      <c r="F28" s="1056"/>
      <c r="G28" s="1065">
        <v>256</v>
      </c>
      <c r="I28" s="1065">
        <v>246</v>
      </c>
    </row>
    <row r="29" spans="1:9" s="1018" customFormat="1">
      <c r="A29" s="1013" t="s">
        <v>1475</v>
      </c>
      <c r="B29" s="1019"/>
      <c r="C29" s="1066">
        <v>212</v>
      </c>
      <c r="E29" s="1058">
        <v>195</v>
      </c>
      <c r="F29" s="1056"/>
      <c r="G29" s="1065">
        <v>172</v>
      </c>
      <c r="I29" s="1065">
        <v>162</v>
      </c>
    </row>
    <row r="30" spans="1:9" s="1018" customFormat="1">
      <c r="A30" s="1013" t="s">
        <v>1474</v>
      </c>
      <c r="B30" s="1019"/>
      <c r="C30" s="1066">
        <v>93</v>
      </c>
      <c r="E30" s="1058">
        <v>83</v>
      </c>
      <c r="F30" s="1056"/>
      <c r="G30" s="1065">
        <v>84</v>
      </c>
      <c r="I30" s="1065">
        <v>84</v>
      </c>
    </row>
    <row r="31" spans="1:9" s="1018" customFormat="1">
      <c r="A31" s="1013"/>
      <c r="B31" s="1019"/>
      <c r="C31" s="1064"/>
      <c r="E31" s="1057"/>
      <c r="F31" s="1056"/>
      <c r="G31" s="1056"/>
      <c r="I31" s="1056"/>
    </row>
    <row r="32" spans="1:9" s="1018" customFormat="1">
      <c r="A32" s="1014" t="s">
        <v>1473</v>
      </c>
      <c r="B32" s="1019"/>
      <c r="C32" s="1063" t="s">
        <v>1472</v>
      </c>
      <c r="E32" s="1062" t="s">
        <v>1472</v>
      </c>
      <c r="F32" s="1056"/>
      <c r="G32" s="1062" t="s">
        <v>1472</v>
      </c>
      <c r="I32" s="1062" t="s">
        <v>1471</v>
      </c>
    </row>
    <row r="33" spans="1:10" s="1018" customFormat="1">
      <c r="A33" s="1014" t="s">
        <v>1470</v>
      </c>
      <c r="B33" s="1019"/>
      <c r="C33" s="174">
        <v>175013</v>
      </c>
      <c r="D33" s="1002"/>
      <c r="E33" s="1061">
        <v>194914</v>
      </c>
      <c r="F33" s="1056"/>
      <c r="G33" s="1061">
        <v>223238</v>
      </c>
      <c r="I33" s="1061">
        <v>228045</v>
      </c>
    </row>
    <row r="34" spans="1:10" s="1018" customFormat="1">
      <c r="A34" s="1014" t="s">
        <v>1469</v>
      </c>
      <c r="B34" s="1019"/>
      <c r="C34" s="1059">
        <v>479.49</v>
      </c>
      <c r="D34" s="1002"/>
      <c r="E34" s="1060">
        <v>534.01</v>
      </c>
      <c r="F34" s="1056"/>
      <c r="G34" s="1060">
        <v>611.61</v>
      </c>
      <c r="I34" s="1060">
        <v>624.78</v>
      </c>
    </row>
    <row r="35" spans="1:10" s="1018" customFormat="1">
      <c r="A35" s="1014"/>
      <c r="B35" s="1019"/>
      <c r="C35" s="1059"/>
      <c r="E35" s="1057"/>
      <c r="F35" s="1056"/>
      <c r="G35" s="1056"/>
      <c r="I35" s="1056"/>
    </row>
    <row r="36" spans="1:10" s="1018" customFormat="1">
      <c r="A36" s="1015" t="s">
        <v>1468</v>
      </c>
      <c r="B36" s="1019"/>
      <c r="C36" s="433"/>
      <c r="E36" s="1057"/>
      <c r="F36" s="1056"/>
      <c r="G36" s="1056"/>
      <c r="I36" s="1056"/>
    </row>
    <row r="37" spans="1:10" s="1002" customFormat="1">
      <c r="A37" s="1014" t="s">
        <v>1467</v>
      </c>
      <c r="B37" s="1010"/>
      <c r="C37" s="243">
        <v>306</v>
      </c>
      <c r="E37" s="1058">
        <v>292</v>
      </c>
      <c r="F37" s="1057"/>
      <c r="G37" s="1058">
        <v>271</v>
      </c>
      <c r="I37" s="1058">
        <v>267</v>
      </c>
    </row>
    <row r="38" spans="1:10" s="1018" customFormat="1">
      <c r="A38" s="1013"/>
      <c r="B38" s="1019"/>
      <c r="C38" s="1056"/>
      <c r="E38" s="1057"/>
      <c r="F38" s="1056"/>
      <c r="G38" s="1056"/>
      <c r="I38" s="1056"/>
    </row>
    <row r="39" spans="1:10" s="1051" customFormat="1">
      <c r="A39" s="1011" t="s">
        <v>1</v>
      </c>
      <c r="B39" s="1055"/>
      <c r="C39" s="1054"/>
      <c r="D39" s="1052"/>
      <c r="E39" s="1053"/>
      <c r="F39" s="1052"/>
      <c r="G39" s="1053"/>
      <c r="H39" s="1052"/>
      <c r="I39" s="1053"/>
      <c r="J39" s="1052"/>
    </row>
    <row r="40" spans="1:10" s="1050" customFormat="1">
      <c r="A40" s="1797" t="s">
        <v>1466</v>
      </c>
      <c r="B40" s="1798"/>
      <c r="C40" s="1798"/>
      <c r="D40" s="1798"/>
      <c r="E40" s="1798"/>
      <c r="F40" s="1798"/>
      <c r="G40" s="1798"/>
      <c r="H40" s="1798"/>
      <c r="I40" s="1798"/>
    </row>
    <row r="41" spans="1:10" s="1050" customFormat="1">
      <c r="A41" s="1797" t="s">
        <v>1465</v>
      </c>
      <c r="B41" s="1798"/>
      <c r="C41" s="1798"/>
      <c r="D41" s="1798"/>
      <c r="E41" s="1798"/>
      <c r="F41" s="1798"/>
      <c r="G41" s="1798"/>
      <c r="H41" s="1798"/>
      <c r="I41" s="1798"/>
    </row>
    <row r="42" spans="1:10" s="1050" customFormat="1">
      <c r="A42" s="1797" t="s">
        <v>1464</v>
      </c>
      <c r="B42" s="1797"/>
      <c r="C42" s="1797"/>
      <c r="D42" s="1797"/>
      <c r="E42" s="1797"/>
      <c r="F42" s="1797"/>
      <c r="G42" s="1797"/>
      <c r="H42" s="1797"/>
      <c r="I42" s="1797"/>
      <c r="J42" s="1797"/>
    </row>
    <row r="43" spans="1:10" s="1048" customFormat="1">
      <c r="A43" s="1797" t="s">
        <v>1463</v>
      </c>
      <c r="B43" s="1797"/>
      <c r="C43" s="1797"/>
      <c r="D43" s="1797"/>
      <c r="E43" s="1797"/>
      <c r="F43" s="1797"/>
      <c r="G43" s="1797"/>
      <c r="H43" s="1797"/>
      <c r="I43" s="1797"/>
      <c r="J43" s="1797"/>
    </row>
    <row r="44" spans="1:10">
      <c r="A44" s="1047"/>
      <c r="B44" s="9"/>
      <c r="C44" s="9"/>
      <c r="D44" s="9"/>
      <c r="E44" s="9"/>
      <c r="F44" s="9"/>
      <c r="G44" s="9"/>
      <c r="H44" s="9"/>
      <c r="I44" s="9"/>
      <c r="J44" s="9"/>
    </row>
    <row r="45" spans="1:10">
      <c r="A45" s="1047"/>
      <c r="B45" s="9"/>
      <c r="C45" s="11"/>
      <c r="D45" s="9"/>
      <c r="E45" s="11"/>
      <c r="F45" s="9"/>
      <c r="G45" s="11"/>
      <c r="H45" s="9"/>
      <c r="I45" s="11"/>
      <c r="J45" s="9"/>
    </row>
    <row r="46" spans="1:10">
      <c r="A46" s="1047"/>
      <c r="B46" s="9"/>
      <c r="C46" s="9"/>
      <c r="D46" s="9"/>
      <c r="E46" s="9"/>
      <c r="F46" s="9"/>
      <c r="G46" s="9"/>
      <c r="H46" s="9"/>
      <c r="I46" s="9"/>
      <c r="J46" s="9"/>
    </row>
    <row r="47" spans="1:10">
      <c r="A47" s="1047"/>
      <c r="B47" s="9"/>
      <c r="C47" s="9"/>
      <c r="D47" s="9"/>
      <c r="E47" s="9"/>
      <c r="F47" s="9"/>
      <c r="G47" s="9"/>
      <c r="H47" s="9"/>
      <c r="I47" s="9"/>
      <c r="J47" s="9"/>
    </row>
    <row r="48" spans="1:10">
      <c r="A48" s="1047"/>
      <c r="B48" s="9"/>
      <c r="C48" s="9"/>
      <c r="D48" s="9"/>
      <c r="E48" s="9"/>
      <c r="F48" s="9"/>
      <c r="G48" s="9"/>
      <c r="H48" s="9"/>
      <c r="I48" s="9"/>
      <c r="J48" s="9"/>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c r="C53" s="999"/>
      <c r="D53" s="999"/>
      <c r="E53" s="1000"/>
      <c r="F53" s="1000"/>
    </row>
    <row r="54" spans="2:6">
      <c r="B54" s="999"/>
      <c r="C54" s="999"/>
      <c r="D54" s="999"/>
      <c r="E54" s="1000"/>
      <c r="F54" s="1000"/>
    </row>
    <row r="55" spans="2:6">
      <c r="B55" s="999"/>
      <c r="C55" s="999"/>
      <c r="D55" s="999"/>
      <c r="E55" s="1000"/>
      <c r="F55" s="1000"/>
    </row>
    <row r="56" spans="2:6">
      <c r="B56" s="999"/>
      <c r="C56" s="999"/>
      <c r="D56" s="999"/>
      <c r="E56" s="1000"/>
      <c r="F56" s="1000"/>
    </row>
    <row r="57" spans="2:6">
      <c r="B57" s="999"/>
      <c r="C57" s="999"/>
      <c r="D57" s="999"/>
      <c r="E57" s="1000"/>
      <c r="F57" s="1000"/>
    </row>
    <row r="58" spans="2:6">
      <c r="B58" s="999"/>
      <c r="C58" s="999"/>
      <c r="D58" s="999"/>
      <c r="E58" s="1000"/>
      <c r="F58" s="1000"/>
    </row>
    <row r="59" spans="2:6">
      <c r="B59" s="999"/>
      <c r="C59" s="999"/>
      <c r="D59" s="999"/>
      <c r="E59" s="1000"/>
      <c r="F59" s="1000"/>
    </row>
    <row r="60" spans="2:6">
      <c r="B60" s="999"/>
      <c r="C60" s="999"/>
      <c r="D60" s="999"/>
      <c r="E60" s="1000"/>
      <c r="F60" s="1000"/>
    </row>
    <row r="61" spans="2:6">
      <c r="B61" s="999"/>
      <c r="C61" s="999"/>
      <c r="D61" s="999"/>
      <c r="E61" s="1000"/>
      <c r="F61" s="1000"/>
    </row>
    <row r="62" spans="2:6">
      <c r="B62" s="999"/>
      <c r="C62" s="999"/>
      <c r="D62" s="999"/>
      <c r="E62" s="1000"/>
      <c r="F62" s="1000"/>
    </row>
    <row r="63" spans="2:6">
      <c r="B63" s="999"/>
      <c r="C63" s="999"/>
      <c r="D63" s="999"/>
      <c r="E63" s="1000"/>
      <c r="F63" s="1000"/>
    </row>
    <row r="64" spans="2:6">
      <c r="B64" s="999"/>
      <c r="C64" s="999"/>
      <c r="D64" s="999"/>
      <c r="E64" s="1000"/>
      <c r="F64" s="1000"/>
    </row>
    <row r="65" spans="2:6">
      <c r="B65" s="999"/>
      <c r="C65" s="999"/>
      <c r="D65" s="999"/>
      <c r="E65" s="1000"/>
      <c r="F65" s="1000"/>
    </row>
    <row r="66" spans="2:6">
      <c r="B66" s="999"/>
      <c r="C66" s="999"/>
      <c r="D66" s="999"/>
      <c r="E66" s="1000"/>
      <c r="F66" s="1000"/>
    </row>
    <row r="67" spans="2:6">
      <c r="B67" s="999"/>
      <c r="C67" s="999"/>
      <c r="D67" s="999"/>
      <c r="E67" s="1000"/>
      <c r="F67" s="1000"/>
    </row>
    <row r="68" spans="2:6">
      <c r="B68" s="999"/>
      <c r="C68" s="999"/>
      <c r="D68" s="999"/>
      <c r="E68" s="1000"/>
      <c r="F68" s="1000"/>
    </row>
    <row r="69" spans="2:6">
      <c r="B69" s="999"/>
      <c r="C69" s="999"/>
      <c r="D69" s="999"/>
      <c r="E69" s="1000"/>
      <c r="F69" s="1000"/>
    </row>
    <row r="70" spans="2:6">
      <c r="B70" s="999"/>
      <c r="C70" s="999"/>
      <c r="D70" s="999"/>
      <c r="E70" s="1000"/>
      <c r="F70" s="1000"/>
    </row>
    <row r="71" spans="2:6">
      <c r="B71" s="999"/>
      <c r="C71" s="999"/>
      <c r="D71" s="999"/>
      <c r="E71" s="1000"/>
      <c r="F71" s="1000"/>
    </row>
    <row r="72" spans="2:6">
      <c r="B72" s="999"/>
      <c r="C72" s="999"/>
      <c r="D72" s="999"/>
      <c r="E72" s="1000"/>
      <c r="F72" s="1000"/>
    </row>
    <row r="73" spans="2:6">
      <c r="B73" s="999"/>
      <c r="C73" s="999"/>
      <c r="D73" s="999"/>
      <c r="E73" s="1000"/>
      <c r="F73" s="1000"/>
    </row>
    <row r="74" spans="2:6">
      <c r="B74" s="999"/>
      <c r="C74" s="999"/>
      <c r="D74" s="999"/>
      <c r="E74" s="1000"/>
      <c r="F74" s="1000"/>
    </row>
    <row r="75" spans="2:6">
      <c r="B75" s="999"/>
      <c r="C75" s="999"/>
      <c r="D75" s="999"/>
      <c r="E75" s="1000"/>
      <c r="F75" s="1000"/>
    </row>
    <row r="76" spans="2:6">
      <c r="B76" s="999"/>
      <c r="C76" s="999"/>
      <c r="D76" s="999"/>
      <c r="E76" s="1000"/>
      <c r="F76" s="1000"/>
    </row>
    <row r="77" spans="2:6">
      <c r="B77" s="999"/>
      <c r="C77" s="999"/>
      <c r="D77" s="999"/>
      <c r="E77" s="1000"/>
      <c r="F77" s="1000"/>
    </row>
    <row r="78" spans="2:6">
      <c r="B78" s="999"/>
    </row>
    <row r="79" spans="2:6">
      <c r="B79" s="999"/>
    </row>
    <row r="80" spans="2:6">
      <c r="B80" s="999"/>
    </row>
    <row r="81" spans="2:2">
      <c r="B81" s="999"/>
    </row>
    <row r="82" spans="2:2">
      <c r="B82" s="999"/>
    </row>
    <row r="83" spans="2:2">
      <c r="B83" s="999"/>
    </row>
    <row r="84" spans="2:2">
      <c r="B84" s="999"/>
    </row>
    <row r="85" spans="2:2">
      <c r="B85" s="999"/>
    </row>
    <row r="86" spans="2:2">
      <c r="B86" s="999"/>
    </row>
    <row r="87" spans="2:2">
      <c r="B87" s="999"/>
    </row>
    <row r="88" spans="2:2">
      <c r="B88" s="999"/>
    </row>
    <row r="89" spans="2:2">
      <c r="B89" s="999"/>
    </row>
    <row r="90" spans="2:2">
      <c r="B90" s="999"/>
    </row>
    <row r="91" spans="2:2">
      <c r="B91" s="999"/>
    </row>
    <row r="92" spans="2:2">
      <c r="B92" s="999"/>
    </row>
    <row r="93" spans="2:2">
      <c r="B93" s="999"/>
    </row>
    <row r="94" spans="2:2">
      <c r="B94" s="999"/>
    </row>
  </sheetData>
  <mergeCells count="4">
    <mergeCell ref="A40:I40"/>
    <mergeCell ref="A41:I41"/>
    <mergeCell ref="A42:J42"/>
    <mergeCell ref="A43:J43"/>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J73"/>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6" sqref="A26:XFD27"/>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0.5703125" style="996" customWidth="1"/>
    <col min="10" max="10" width="2.8554687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1416</v>
      </c>
      <c r="C3" s="1041" t="s">
        <v>1415</v>
      </c>
      <c r="D3" s="1038"/>
      <c r="E3" s="1039"/>
      <c r="F3" s="1040"/>
      <c r="G3" s="1039"/>
      <c r="H3" s="1038"/>
      <c r="I3" s="1039"/>
      <c r="J3" s="1038"/>
    </row>
    <row r="4" spans="1:10" s="1033" customFormat="1" ht="15.75">
      <c r="A4" s="1037" t="s">
        <v>46</v>
      </c>
      <c r="B4" s="1041" t="s">
        <v>1278</v>
      </c>
      <c r="C4" s="1041" t="s">
        <v>1277</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074"/>
      <c r="D9" s="1074"/>
      <c r="E9" s="1074"/>
      <c r="F9" s="1074"/>
      <c r="G9" s="1074"/>
      <c r="H9" s="1074"/>
      <c r="I9" s="1074"/>
      <c r="J9" s="1074"/>
    </row>
    <row r="10" spans="1:10" s="1018" customFormat="1">
      <c r="A10" s="1015" t="s">
        <v>1499</v>
      </c>
      <c r="B10" s="1019"/>
      <c r="C10" s="1074"/>
      <c r="D10" s="1074"/>
      <c r="E10" s="1074"/>
      <c r="F10" s="1074"/>
      <c r="G10" s="1074"/>
      <c r="H10" s="1074"/>
      <c r="I10" s="1074"/>
      <c r="J10" s="1074"/>
    </row>
    <row r="11" spans="1:10" s="1002" customFormat="1">
      <c r="A11" s="1014" t="s">
        <v>1498</v>
      </c>
      <c r="B11" s="1010"/>
      <c r="C11" s="196">
        <v>2046</v>
      </c>
      <c r="D11" s="1072"/>
      <c r="E11" s="1073">
        <v>2148</v>
      </c>
      <c r="F11" s="1072"/>
      <c r="G11" s="1073">
        <v>2150</v>
      </c>
      <c r="H11" s="1072"/>
      <c r="I11" s="1073">
        <v>2150</v>
      </c>
      <c r="J11" s="1072"/>
    </row>
    <row r="12" spans="1:10" s="1002" customFormat="1">
      <c r="A12" s="1014" t="s">
        <v>1497</v>
      </c>
      <c r="B12" s="1010"/>
      <c r="C12" s="196">
        <v>1855</v>
      </c>
      <c r="D12" s="1072"/>
      <c r="E12" s="1073">
        <v>1888</v>
      </c>
      <c r="F12" s="1072"/>
      <c r="G12" s="1073">
        <v>1790</v>
      </c>
      <c r="H12" s="1072"/>
      <c r="I12" s="1073">
        <v>1800</v>
      </c>
      <c r="J12" s="1072"/>
    </row>
    <row r="13" spans="1:10" s="1002" customFormat="1">
      <c r="A13" s="1014" t="s">
        <v>1496</v>
      </c>
      <c r="B13" s="1010"/>
      <c r="C13" s="196">
        <v>37</v>
      </c>
      <c r="D13" s="1009"/>
      <c r="E13" s="1073">
        <v>31</v>
      </c>
      <c r="F13" s="1072"/>
      <c r="G13" s="1073">
        <v>32</v>
      </c>
      <c r="H13" s="1072"/>
      <c r="I13" s="1073">
        <v>32</v>
      </c>
      <c r="J13" s="1072"/>
    </row>
    <row r="14" spans="1:10" s="1002" customFormat="1">
      <c r="A14" s="1014" t="s">
        <v>1495</v>
      </c>
      <c r="B14" s="1010"/>
      <c r="C14" s="196">
        <v>89</v>
      </c>
      <c r="D14" s="1072"/>
      <c r="E14" s="1073">
        <v>42</v>
      </c>
      <c r="F14" s="1072"/>
      <c r="G14" s="1073">
        <v>54</v>
      </c>
      <c r="H14" s="1072"/>
      <c r="I14" s="1073">
        <v>54</v>
      </c>
      <c r="J14" s="1072"/>
    </row>
    <row r="15" spans="1:10" s="1002" customFormat="1">
      <c r="A15" s="1014" t="s">
        <v>1494</v>
      </c>
      <c r="B15" s="1010"/>
      <c r="C15" s="196">
        <v>15123</v>
      </c>
      <c r="D15" s="1072"/>
      <c r="E15" s="1073">
        <v>17263</v>
      </c>
      <c r="F15" s="1072"/>
      <c r="G15" s="1073">
        <v>16900</v>
      </c>
      <c r="H15" s="1072"/>
      <c r="I15" s="1073">
        <v>16900</v>
      </c>
      <c r="J15" s="1072"/>
    </row>
    <row r="16" spans="1:10" s="1002" customFormat="1">
      <c r="A16" s="1014" t="s">
        <v>1493</v>
      </c>
      <c r="B16" s="1010"/>
      <c r="C16" s="196">
        <v>10564</v>
      </c>
      <c r="D16" s="1072"/>
      <c r="E16" s="1073">
        <v>10065</v>
      </c>
      <c r="F16" s="1072"/>
      <c r="G16" s="1073">
        <v>9500</v>
      </c>
      <c r="H16" s="1072"/>
      <c r="I16" s="1073">
        <v>9500</v>
      </c>
      <c r="J16" s="1072"/>
    </row>
    <row r="17" spans="1:10" s="1002" customFormat="1">
      <c r="A17" s="1014" t="s">
        <v>1492</v>
      </c>
      <c r="B17" s="1010"/>
      <c r="C17" s="196">
        <v>5110</v>
      </c>
      <c r="D17" s="1072"/>
      <c r="E17" s="1073">
        <v>6112</v>
      </c>
      <c r="F17" s="1072"/>
      <c r="G17" s="1073">
        <v>5601</v>
      </c>
      <c r="H17" s="1072"/>
      <c r="I17" s="1073">
        <v>5601</v>
      </c>
      <c r="J17" s="1072"/>
    </row>
    <row r="18" spans="1:10" s="1002" customFormat="1">
      <c r="A18" s="1014" t="s">
        <v>1491</v>
      </c>
      <c r="B18" s="1010"/>
      <c r="C18" s="196">
        <v>5445</v>
      </c>
      <c r="D18" s="1072"/>
      <c r="E18" s="1073">
        <v>4548</v>
      </c>
      <c r="F18" s="1072"/>
      <c r="G18" s="1073">
        <v>4600</v>
      </c>
      <c r="H18" s="1072"/>
      <c r="I18" s="1073">
        <v>4500</v>
      </c>
      <c r="J18" s="1072"/>
    </row>
    <row r="19" spans="1:10" s="1002" customFormat="1">
      <c r="A19" s="1014" t="s">
        <v>1490</v>
      </c>
      <c r="B19" s="1010"/>
      <c r="C19" s="196">
        <v>3981</v>
      </c>
      <c r="D19" s="1072"/>
      <c r="E19" s="1073">
        <v>2945</v>
      </c>
      <c r="F19" s="1072"/>
      <c r="G19" s="1073">
        <v>3290</v>
      </c>
      <c r="H19" s="1072"/>
      <c r="I19" s="1073">
        <v>3000</v>
      </c>
      <c r="J19" s="1072"/>
    </row>
    <row r="20" spans="1:10" s="1002" customFormat="1">
      <c r="A20" s="1014" t="s">
        <v>1489</v>
      </c>
      <c r="B20" s="1010"/>
      <c r="C20" s="196">
        <v>2287</v>
      </c>
      <c r="D20" s="1072"/>
      <c r="E20" s="1073">
        <v>2009</v>
      </c>
      <c r="F20" s="1072"/>
      <c r="G20" s="1073">
        <v>2201</v>
      </c>
      <c r="H20" s="1072"/>
      <c r="I20" s="1073">
        <v>2000</v>
      </c>
      <c r="J20" s="1072"/>
    </row>
    <row r="21" spans="1:10" s="1002" customFormat="1">
      <c r="A21" s="1014" t="s">
        <v>1488</v>
      </c>
      <c r="B21" s="1010"/>
      <c r="C21" s="196">
        <v>6558</v>
      </c>
      <c r="D21" s="1072"/>
      <c r="E21" s="1073">
        <v>6563</v>
      </c>
      <c r="F21" s="1072"/>
      <c r="G21" s="1073">
        <v>6560</v>
      </c>
      <c r="H21" s="1072"/>
      <c r="I21" s="1073">
        <v>6560</v>
      </c>
      <c r="J21" s="1072"/>
    </row>
    <row r="22" spans="1:10" s="1002" customFormat="1">
      <c r="A22" s="1014" t="s">
        <v>1487</v>
      </c>
      <c r="B22" s="1010"/>
      <c r="C22" s="196">
        <v>1058</v>
      </c>
      <c r="D22" s="1072"/>
      <c r="E22" s="1073">
        <v>1057</v>
      </c>
      <c r="F22" s="1072"/>
      <c r="G22" s="1073">
        <v>1059</v>
      </c>
      <c r="H22" s="1072"/>
      <c r="I22" s="1073">
        <v>1059</v>
      </c>
      <c r="J22" s="1072"/>
    </row>
    <row r="23" spans="1:10" s="1002" customFormat="1">
      <c r="A23" s="1014" t="s">
        <v>1486</v>
      </c>
      <c r="B23" s="1010"/>
      <c r="C23" s="196">
        <v>5141</v>
      </c>
      <c r="D23" s="1072"/>
      <c r="E23" s="1073">
        <v>5154</v>
      </c>
      <c r="F23" s="1072"/>
      <c r="G23" s="1073">
        <v>5150</v>
      </c>
      <c r="H23" s="1072"/>
      <c r="I23" s="1073">
        <v>5150</v>
      </c>
      <c r="J23" s="1072"/>
    </row>
    <row r="24" spans="1:10" s="1002" customFormat="1">
      <c r="A24" s="1014" t="s">
        <v>1485</v>
      </c>
      <c r="B24" s="1010"/>
      <c r="C24" s="196">
        <v>852</v>
      </c>
      <c r="D24" s="1072"/>
      <c r="E24" s="1073">
        <v>858</v>
      </c>
      <c r="F24" s="1072"/>
      <c r="G24" s="1073">
        <v>860</v>
      </c>
      <c r="H24" s="1072"/>
      <c r="I24" s="1073">
        <v>860</v>
      </c>
      <c r="J24" s="1072"/>
    </row>
    <row r="25" spans="1:10" s="1002" customFormat="1">
      <c r="A25" s="1013"/>
      <c r="B25" s="1010"/>
      <c r="C25" s="1072"/>
      <c r="D25" s="1072"/>
      <c r="E25" s="1072"/>
      <c r="F25" s="1072"/>
      <c r="G25" s="1072"/>
      <c r="H25" s="1072"/>
      <c r="I25" s="1072"/>
      <c r="J25" s="1072"/>
    </row>
    <row r="26" spans="1:10">
      <c r="A26" s="1047"/>
      <c r="B26" s="9"/>
      <c r="C26" s="9"/>
      <c r="D26" s="9"/>
      <c r="E26" s="9"/>
      <c r="F26" s="9"/>
      <c r="G26" s="9"/>
      <c r="H26" s="9"/>
      <c r="I26" s="9"/>
      <c r="J26" s="9"/>
    </row>
    <row r="27" spans="1:10">
      <c r="A27" s="1047"/>
      <c r="B27" s="9"/>
      <c r="C27" s="9"/>
      <c r="D27" s="9"/>
      <c r="E27" s="9"/>
      <c r="F27" s="9"/>
      <c r="G27" s="9"/>
      <c r="H27" s="9"/>
      <c r="I27" s="9"/>
      <c r="J27" s="9"/>
    </row>
    <row r="28" spans="1:10">
      <c r="B28" s="999"/>
      <c r="C28" s="999"/>
      <c r="D28" s="999"/>
      <c r="E28" s="1000"/>
      <c r="F28" s="1000"/>
    </row>
    <row r="29" spans="1:10">
      <c r="B29" s="999"/>
      <c r="C29" s="999"/>
      <c r="D29" s="999"/>
      <c r="E29" s="1000"/>
      <c r="F29" s="1000"/>
    </row>
    <row r="30" spans="1:10">
      <c r="B30" s="999"/>
      <c r="C30" s="999"/>
      <c r="D30" s="999"/>
      <c r="E30" s="1000"/>
      <c r="F30" s="1000"/>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c r="C44" s="999"/>
      <c r="D44" s="999"/>
      <c r="E44" s="1000"/>
      <c r="F44" s="1000"/>
    </row>
    <row r="45" spans="2:6">
      <c r="B45" s="999"/>
      <c r="C45" s="999"/>
      <c r="D45" s="999"/>
      <c r="E45" s="1000"/>
      <c r="F45" s="1000"/>
    </row>
    <row r="46" spans="2:6">
      <c r="B46" s="999"/>
      <c r="C46" s="999"/>
      <c r="D46" s="999"/>
      <c r="E46" s="1000"/>
      <c r="F46" s="1000"/>
    </row>
    <row r="47" spans="2:6">
      <c r="B47" s="999"/>
      <c r="C47" s="999"/>
      <c r="D47" s="999"/>
      <c r="E47" s="1000"/>
      <c r="F47" s="1000"/>
    </row>
    <row r="48" spans="2:6">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c r="C53" s="999"/>
      <c r="D53" s="999"/>
      <c r="E53" s="1000"/>
      <c r="F53" s="1000"/>
    </row>
    <row r="54" spans="2:6">
      <c r="B54" s="999"/>
      <c r="C54" s="999"/>
      <c r="D54" s="999"/>
      <c r="E54" s="1000"/>
      <c r="F54" s="1000"/>
    </row>
    <row r="55" spans="2:6">
      <c r="B55" s="999"/>
      <c r="C55" s="999"/>
      <c r="D55" s="999"/>
      <c r="E55" s="1000"/>
      <c r="F55" s="1000"/>
    </row>
    <row r="56" spans="2:6">
      <c r="B56" s="999"/>
      <c r="C56" s="999"/>
      <c r="D56" s="999"/>
      <c r="E56" s="1000"/>
      <c r="F56" s="1000"/>
    </row>
    <row r="57" spans="2:6">
      <c r="B57" s="999"/>
    </row>
    <row r="58" spans="2:6">
      <c r="B58" s="999"/>
    </row>
    <row r="59" spans="2:6">
      <c r="B59" s="999"/>
    </row>
    <row r="60" spans="2:6">
      <c r="B60" s="999"/>
    </row>
    <row r="61" spans="2:6">
      <c r="B61" s="999"/>
    </row>
    <row r="62" spans="2:6">
      <c r="B62" s="999"/>
    </row>
    <row r="63" spans="2:6">
      <c r="B63" s="999"/>
    </row>
    <row r="64" spans="2:6">
      <c r="B64" s="999"/>
    </row>
    <row r="65" spans="2:2">
      <c r="B65" s="999"/>
    </row>
    <row r="66" spans="2:2">
      <c r="B66" s="999"/>
    </row>
    <row r="67" spans="2:2">
      <c r="B67" s="999"/>
    </row>
    <row r="68" spans="2:2">
      <c r="B68" s="999"/>
    </row>
    <row r="69" spans="2:2">
      <c r="B69" s="999"/>
    </row>
    <row r="70" spans="2:2">
      <c r="B70" s="999"/>
    </row>
    <row r="71" spans="2:2">
      <c r="B71" s="999"/>
    </row>
    <row r="72" spans="2:2">
      <c r="B72" s="999"/>
    </row>
    <row r="73" spans="2:2">
      <c r="B73"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J14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2.5703125" style="995" customWidth="1"/>
    <col min="9" max="9" width="13.7109375" style="996" customWidth="1"/>
    <col min="10" max="10" width="2.570312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1416</v>
      </c>
      <c r="C3" s="1041" t="s">
        <v>1415</v>
      </c>
      <c r="D3" s="1038"/>
      <c r="E3" s="1039"/>
      <c r="F3" s="1040"/>
      <c r="G3" s="1039"/>
      <c r="H3" s="1038"/>
      <c r="I3" s="1039"/>
      <c r="J3" s="1038"/>
    </row>
    <row r="4" spans="1:10" s="1033" customFormat="1" ht="15.75">
      <c r="A4" s="1037" t="s">
        <v>46</v>
      </c>
      <c r="B4" s="1041" t="s">
        <v>1572</v>
      </c>
      <c r="C4" s="1041" t="s">
        <v>1571</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row>
    <row r="10" spans="1:10" s="1018" customFormat="1">
      <c r="A10" s="1015" t="s">
        <v>1570</v>
      </c>
      <c r="B10" s="1019"/>
    </row>
    <row r="11" spans="1:10" s="1002" customFormat="1">
      <c r="A11" s="1014" t="s">
        <v>1569</v>
      </c>
      <c r="B11" s="1010"/>
    </row>
    <row r="12" spans="1:10" s="1002" customFormat="1">
      <c r="A12" s="1013" t="s">
        <v>1568</v>
      </c>
      <c r="B12" s="1010"/>
      <c r="C12" s="243">
        <v>1604</v>
      </c>
      <c r="D12" s="426"/>
      <c r="E12" s="1073">
        <v>1625</v>
      </c>
      <c r="F12" s="364"/>
      <c r="G12" s="206">
        <v>1705</v>
      </c>
      <c r="H12" s="364"/>
      <c r="I12" s="206">
        <v>1700</v>
      </c>
      <c r="J12" s="197"/>
    </row>
    <row r="13" spans="1:10" s="1002" customFormat="1">
      <c r="A13" s="1081" t="s">
        <v>1567</v>
      </c>
      <c r="B13" s="1010"/>
      <c r="C13" s="243">
        <v>88448</v>
      </c>
      <c r="D13" s="426"/>
      <c r="E13" s="1073">
        <v>84977</v>
      </c>
      <c r="F13" s="364"/>
      <c r="G13" s="206">
        <v>85500</v>
      </c>
      <c r="H13" s="364"/>
      <c r="I13" s="206">
        <v>85500</v>
      </c>
      <c r="J13" s="197"/>
    </row>
    <row r="14" spans="1:10" s="1002" customFormat="1">
      <c r="A14" s="1081" t="s">
        <v>1555</v>
      </c>
      <c r="B14" s="1010"/>
      <c r="C14" s="1105">
        <v>1659325</v>
      </c>
      <c r="D14" s="426"/>
      <c r="E14" s="1084">
        <v>1685169</v>
      </c>
      <c r="F14" s="364"/>
      <c r="G14" s="1104">
        <v>1800000</v>
      </c>
      <c r="H14" s="364"/>
      <c r="I14" s="1104">
        <v>1800000</v>
      </c>
      <c r="J14" s="197"/>
    </row>
    <row r="15" spans="1:10" s="1002" customFormat="1">
      <c r="A15" s="1081" t="s">
        <v>1566</v>
      </c>
      <c r="B15" s="1010"/>
      <c r="C15" s="243">
        <v>483468</v>
      </c>
      <c r="D15" s="426"/>
      <c r="E15" s="1073">
        <v>245476</v>
      </c>
      <c r="F15" s="364"/>
      <c r="G15" s="206">
        <v>275000</v>
      </c>
      <c r="H15" s="364"/>
      <c r="I15" s="206">
        <v>275000</v>
      </c>
      <c r="J15" s="197"/>
    </row>
    <row r="16" spans="1:10" s="1002" customFormat="1">
      <c r="A16" s="1014" t="s">
        <v>1565</v>
      </c>
      <c r="B16" s="1010"/>
      <c r="C16" s="243"/>
      <c r="D16" s="426"/>
      <c r="E16" s="364"/>
      <c r="F16" s="364"/>
      <c r="G16" s="364"/>
      <c r="H16" s="364"/>
      <c r="I16" s="198"/>
      <c r="J16" s="197"/>
    </row>
    <row r="17" spans="1:10" s="1002" customFormat="1">
      <c r="A17" s="1013" t="s">
        <v>1398</v>
      </c>
      <c r="B17" s="1010"/>
      <c r="C17" s="243">
        <v>45</v>
      </c>
      <c r="D17" s="831"/>
      <c r="E17" s="1073">
        <v>38</v>
      </c>
      <c r="F17" s="364"/>
      <c r="G17" s="206">
        <v>40</v>
      </c>
      <c r="H17" s="364"/>
      <c r="I17" s="206">
        <v>40</v>
      </c>
      <c r="J17" s="197"/>
    </row>
    <row r="18" spans="1:10" s="1002" customFormat="1">
      <c r="A18" s="1081" t="s">
        <v>1564</v>
      </c>
      <c r="B18" s="1010"/>
      <c r="C18" s="243">
        <v>374131</v>
      </c>
      <c r="D18" s="426"/>
      <c r="E18" s="1073">
        <v>17960</v>
      </c>
      <c r="F18" s="364"/>
      <c r="G18" s="206">
        <v>20000</v>
      </c>
      <c r="H18" s="364"/>
      <c r="I18" s="206">
        <v>20000</v>
      </c>
      <c r="J18" s="197"/>
    </row>
    <row r="19" spans="1:10" s="1002" customFormat="1">
      <c r="A19" s="1081" t="s">
        <v>1563</v>
      </c>
      <c r="B19" s="1010"/>
      <c r="C19" s="243">
        <v>51</v>
      </c>
      <c r="D19" s="426"/>
      <c r="E19" s="1073">
        <v>53</v>
      </c>
      <c r="F19" s="364"/>
      <c r="G19" s="206">
        <v>50</v>
      </c>
      <c r="H19" s="364"/>
      <c r="I19" s="206">
        <v>50</v>
      </c>
      <c r="J19" s="197"/>
    </row>
    <row r="20" spans="1:10" s="1002" customFormat="1">
      <c r="A20" s="1081" t="s">
        <v>1562</v>
      </c>
      <c r="B20" s="1010"/>
      <c r="C20" s="243">
        <v>261231</v>
      </c>
      <c r="D20" s="426"/>
      <c r="E20" s="1073">
        <v>266072</v>
      </c>
      <c r="F20" s="364"/>
      <c r="G20" s="206">
        <v>260000</v>
      </c>
      <c r="H20" s="364"/>
      <c r="I20" s="206">
        <v>260000</v>
      </c>
      <c r="J20" s="197"/>
    </row>
    <row r="21" spans="1:10" s="1002" customFormat="1">
      <c r="A21" s="1081" t="s">
        <v>1561</v>
      </c>
      <c r="B21" s="1010"/>
      <c r="C21" s="243">
        <v>48</v>
      </c>
      <c r="D21" s="1090"/>
      <c r="E21" s="1073">
        <v>26</v>
      </c>
      <c r="F21" s="364"/>
      <c r="G21" s="206">
        <v>40</v>
      </c>
      <c r="H21" s="364"/>
      <c r="I21" s="206">
        <v>40</v>
      </c>
      <c r="J21" s="197"/>
    </row>
    <row r="22" spans="1:10" s="1002" customFormat="1">
      <c r="A22" s="1081" t="s">
        <v>1560</v>
      </c>
      <c r="B22" s="1010"/>
      <c r="C22" s="243">
        <v>227010</v>
      </c>
      <c r="D22" s="426"/>
      <c r="E22" s="1073">
        <v>233518</v>
      </c>
      <c r="F22" s="364"/>
      <c r="G22" s="206">
        <v>230000</v>
      </c>
      <c r="H22" s="364"/>
      <c r="I22" s="206">
        <v>230000</v>
      </c>
      <c r="J22" s="197"/>
    </row>
    <row r="23" spans="1:10" s="1002" customFormat="1">
      <c r="A23" s="1014" t="s">
        <v>1559</v>
      </c>
      <c r="B23" s="1010"/>
      <c r="C23" s="243"/>
      <c r="D23" s="426"/>
      <c r="E23" s="364"/>
      <c r="F23" s="364"/>
      <c r="G23" s="364"/>
      <c r="H23" s="364"/>
      <c r="I23" s="198"/>
      <c r="J23" s="197"/>
    </row>
    <row r="24" spans="1:10" s="1002" customFormat="1">
      <c r="A24" s="1013" t="s">
        <v>1558</v>
      </c>
      <c r="B24" s="1010"/>
      <c r="C24" s="243">
        <v>9041</v>
      </c>
      <c r="D24" s="426"/>
      <c r="E24" s="1073">
        <v>9287</v>
      </c>
      <c r="F24" s="364"/>
      <c r="G24" s="1073">
        <v>9200</v>
      </c>
      <c r="H24" s="364"/>
      <c r="I24" s="206">
        <v>9250</v>
      </c>
      <c r="J24" s="197"/>
    </row>
    <row r="25" spans="1:10" s="1002" customFormat="1">
      <c r="A25" s="1106" t="s">
        <v>1557</v>
      </c>
      <c r="B25" s="1010"/>
      <c r="C25" s="243">
        <v>4371</v>
      </c>
      <c r="D25" s="1091"/>
      <c r="E25" s="1073">
        <v>6696</v>
      </c>
      <c r="F25" s="198"/>
      <c r="G25" s="1073">
        <v>6900</v>
      </c>
      <c r="H25" s="364"/>
      <c r="I25" s="206">
        <v>6950</v>
      </c>
      <c r="J25" s="197"/>
    </row>
    <row r="26" spans="1:10" s="1002" customFormat="1">
      <c r="A26" s="1013" t="s">
        <v>1556</v>
      </c>
      <c r="B26" s="1010"/>
      <c r="C26" s="1105">
        <v>997928</v>
      </c>
      <c r="D26" s="426"/>
      <c r="E26" s="1084">
        <v>674127</v>
      </c>
      <c r="F26" s="364"/>
      <c r="G26" s="1084">
        <v>408000</v>
      </c>
      <c r="H26" s="364"/>
      <c r="I26" s="1104">
        <v>400000</v>
      </c>
      <c r="J26" s="197"/>
    </row>
    <row r="27" spans="1:10" s="1002" customFormat="1">
      <c r="A27" s="1013" t="s">
        <v>1555</v>
      </c>
      <c r="B27" s="1010"/>
      <c r="C27" s="1105">
        <v>15943427</v>
      </c>
      <c r="D27" s="1091" t="s">
        <v>1387</v>
      </c>
      <c r="E27" s="1084">
        <v>5102060</v>
      </c>
      <c r="F27" s="364"/>
      <c r="G27" s="1084">
        <v>5200000</v>
      </c>
      <c r="H27" s="364"/>
      <c r="I27" s="1104">
        <v>5000000</v>
      </c>
      <c r="J27" s="197"/>
    </row>
    <row r="28" spans="1:10" s="1002" customFormat="1" ht="24.75" customHeight="1">
      <c r="A28" s="1103" t="s">
        <v>1554</v>
      </c>
      <c r="B28" s="1010"/>
      <c r="C28" s="243">
        <v>49780</v>
      </c>
      <c r="D28" s="426"/>
      <c r="E28" s="1073">
        <v>50876</v>
      </c>
      <c r="F28" s="364"/>
      <c r="G28" s="206">
        <v>51000</v>
      </c>
      <c r="H28" s="364"/>
      <c r="I28" s="206">
        <v>51000</v>
      </c>
      <c r="J28" s="197"/>
    </row>
    <row r="29" spans="1:10" s="1002" customFormat="1">
      <c r="A29" s="1013" t="s">
        <v>1553</v>
      </c>
      <c r="B29" s="1010"/>
      <c r="C29" s="1102">
        <v>300</v>
      </c>
      <c r="D29" s="426"/>
      <c r="E29" s="1102">
        <v>304</v>
      </c>
      <c r="F29" s="364"/>
      <c r="G29" s="1097">
        <v>300</v>
      </c>
      <c r="H29" s="364"/>
      <c r="I29" s="1097">
        <v>300</v>
      </c>
      <c r="J29" s="197"/>
    </row>
    <row r="30" spans="1:10" s="1018" customFormat="1">
      <c r="A30" s="1015" t="s">
        <v>1552</v>
      </c>
      <c r="B30" s="1019"/>
      <c r="C30" s="1101"/>
      <c r="D30" s="429"/>
      <c r="E30" s="1100"/>
      <c r="F30" s="365"/>
      <c r="G30" s="1100"/>
      <c r="H30" s="365"/>
      <c r="I30" s="201"/>
      <c r="J30" s="389"/>
    </row>
    <row r="31" spans="1:10" s="1002" customFormat="1">
      <c r="A31" s="1014" t="s">
        <v>1551</v>
      </c>
      <c r="B31" s="1010"/>
      <c r="C31" s="243"/>
      <c r="D31" s="426"/>
      <c r="E31" s="1073"/>
      <c r="F31" s="364"/>
      <c r="G31" s="1073"/>
      <c r="H31" s="364"/>
      <c r="I31" s="206"/>
      <c r="J31" s="197"/>
    </row>
    <row r="32" spans="1:10" s="1002" customFormat="1" ht="13.5" customHeight="1">
      <c r="A32" s="1013" t="s">
        <v>1550</v>
      </c>
      <c r="B32" s="1010"/>
      <c r="C32" s="196">
        <v>27453</v>
      </c>
      <c r="D32" s="364"/>
      <c r="E32" s="1073">
        <v>28391</v>
      </c>
      <c r="F32" s="364"/>
      <c r="G32" s="1073">
        <v>28400</v>
      </c>
      <c r="H32" s="364"/>
      <c r="I32" s="206">
        <v>28400</v>
      </c>
      <c r="J32" s="197"/>
    </row>
    <row r="33" spans="1:10" s="1002" customFormat="1" ht="13.5" customHeight="1">
      <c r="A33" s="1013" t="s">
        <v>1549</v>
      </c>
      <c r="B33" s="1010"/>
      <c r="C33" s="196">
        <v>9071</v>
      </c>
      <c r="D33" s="1073"/>
      <c r="E33" s="1073">
        <v>8801</v>
      </c>
      <c r="F33" s="1073"/>
      <c r="G33" s="1073">
        <v>8900</v>
      </c>
      <c r="H33" s="364"/>
      <c r="I33" s="206">
        <v>8900</v>
      </c>
      <c r="J33" s="197"/>
    </row>
    <row r="34" spans="1:10" s="1002" customFormat="1" ht="13.5" customHeight="1">
      <c r="A34" s="1013" t="s">
        <v>1548</v>
      </c>
      <c r="B34" s="1010"/>
      <c r="C34" s="196">
        <v>22684</v>
      </c>
      <c r="D34" s="364"/>
      <c r="E34" s="1073">
        <v>22390</v>
      </c>
      <c r="F34" s="364"/>
      <c r="G34" s="1073">
        <v>22400</v>
      </c>
      <c r="H34" s="364"/>
      <c r="I34" s="206">
        <v>22400</v>
      </c>
      <c r="J34" s="197"/>
    </row>
    <row r="35" spans="1:10" s="1002" customFormat="1" ht="13.5" customHeight="1">
      <c r="A35" s="1013" t="s">
        <v>1547</v>
      </c>
      <c r="B35" s="1010"/>
      <c r="C35" s="196">
        <v>2483</v>
      </c>
      <c r="D35" s="364"/>
      <c r="E35" s="1073">
        <v>2514</v>
      </c>
      <c r="F35" s="364"/>
      <c r="G35" s="1073">
        <v>2520</v>
      </c>
      <c r="H35" s="364"/>
      <c r="I35" s="206">
        <v>2520</v>
      </c>
      <c r="J35" s="197"/>
    </row>
    <row r="36" spans="1:10" s="1002" customFormat="1" ht="13.5" customHeight="1">
      <c r="A36" s="1013" t="s">
        <v>1546</v>
      </c>
      <c r="B36" s="1010"/>
      <c r="C36" s="196">
        <v>19765</v>
      </c>
      <c r="D36" s="364"/>
      <c r="E36" s="1073">
        <v>19536</v>
      </c>
      <c r="F36" s="364"/>
      <c r="G36" s="1073">
        <v>19600</v>
      </c>
      <c r="H36" s="364"/>
      <c r="I36" s="206">
        <v>19600</v>
      </c>
      <c r="J36" s="197"/>
    </row>
    <row r="37" spans="1:10" s="1002" customFormat="1" ht="13.5" customHeight="1">
      <c r="A37" s="1013" t="s">
        <v>1545</v>
      </c>
      <c r="B37" s="1010"/>
      <c r="C37" s="196">
        <v>44222</v>
      </c>
      <c r="D37" s="364"/>
      <c r="E37" s="1073">
        <v>45454</v>
      </c>
      <c r="F37" s="364"/>
      <c r="G37" s="1073">
        <v>45500</v>
      </c>
      <c r="H37" s="364"/>
      <c r="I37" s="206">
        <v>45500</v>
      </c>
      <c r="J37" s="197"/>
    </row>
    <row r="38" spans="1:10" s="1002" customFormat="1" ht="13.5" customHeight="1">
      <c r="A38" s="1013" t="s">
        <v>1544</v>
      </c>
      <c r="B38" s="1010"/>
      <c r="C38" s="196">
        <v>195994</v>
      </c>
      <c r="D38" s="364"/>
      <c r="E38" s="1073">
        <v>196329</v>
      </c>
      <c r="F38" s="364"/>
      <c r="G38" s="1073">
        <v>197000</v>
      </c>
      <c r="H38" s="364"/>
      <c r="I38" s="206">
        <v>197000</v>
      </c>
      <c r="J38" s="197"/>
    </row>
    <row r="39" spans="1:10" s="1002" customFormat="1" ht="13.5" customHeight="1">
      <c r="A39" s="1013" t="s">
        <v>1543</v>
      </c>
      <c r="B39" s="1010"/>
      <c r="C39" s="196">
        <v>2091</v>
      </c>
      <c r="D39" s="364"/>
      <c r="E39" s="1073">
        <v>2292</v>
      </c>
      <c r="F39" s="364"/>
      <c r="G39" s="1073">
        <v>2300</v>
      </c>
      <c r="H39" s="364"/>
      <c r="I39" s="206">
        <v>2300</v>
      </c>
      <c r="J39" s="197"/>
    </row>
    <row r="40" spans="1:10" s="1002" customFormat="1" ht="13.5" customHeight="1">
      <c r="A40" s="1013" t="s">
        <v>1542</v>
      </c>
      <c r="B40" s="1010"/>
      <c r="C40" s="196">
        <v>31482</v>
      </c>
      <c r="D40" s="364"/>
      <c r="E40" s="1073">
        <v>34412</v>
      </c>
      <c r="F40" s="364"/>
      <c r="G40" s="1073">
        <v>34500</v>
      </c>
      <c r="H40" s="364"/>
      <c r="I40" s="206">
        <v>34500</v>
      </c>
      <c r="J40" s="197"/>
    </row>
    <row r="41" spans="1:10" s="1002" customFormat="1" ht="13.5" customHeight="1">
      <c r="A41" s="1013" t="s">
        <v>1541</v>
      </c>
      <c r="B41" s="1010"/>
      <c r="C41" s="196">
        <v>2655</v>
      </c>
      <c r="D41" s="364"/>
      <c r="E41" s="1073">
        <v>2525</v>
      </c>
      <c r="F41" s="364"/>
      <c r="G41" s="1073">
        <v>2575</v>
      </c>
      <c r="H41" s="364"/>
      <c r="I41" s="206">
        <v>2575</v>
      </c>
      <c r="J41" s="197"/>
    </row>
    <row r="42" spans="1:10" s="1002" customFormat="1" ht="13.5" customHeight="1">
      <c r="A42" s="1013" t="s">
        <v>1540</v>
      </c>
      <c r="B42" s="1010"/>
      <c r="C42" s="196">
        <v>986</v>
      </c>
      <c r="D42" s="364"/>
      <c r="E42" s="1073">
        <v>981</v>
      </c>
      <c r="F42" s="364"/>
      <c r="G42" s="1073">
        <v>985</v>
      </c>
      <c r="H42" s="364"/>
      <c r="I42" s="206">
        <v>985</v>
      </c>
      <c r="J42" s="197"/>
    </row>
    <row r="43" spans="1:10" s="1002" customFormat="1" ht="13.5" customHeight="1">
      <c r="A43" s="1013" t="s">
        <v>1539</v>
      </c>
      <c r="B43" s="1010"/>
      <c r="C43" s="196">
        <v>1710</v>
      </c>
      <c r="D43" s="364"/>
      <c r="E43" s="1073">
        <v>1764</v>
      </c>
      <c r="F43" s="364"/>
      <c r="G43" s="1073">
        <v>1770</v>
      </c>
      <c r="H43" s="364"/>
      <c r="I43" s="206">
        <v>1770</v>
      </c>
      <c r="J43" s="197"/>
    </row>
    <row r="44" spans="1:10" s="1002" customFormat="1" ht="13.5" customHeight="1">
      <c r="A44" s="1013" t="s">
        <v>1538</v>
      </c>
      <c r="B44" s="1010"/>
      <c r="C44" s="196">
        <v>83635</v>
      </c>
      <c r="D44" s="364"/>
      <c r="E44" s="1073">
        <v>88760</v>
      </c>
      <c r="F44" s="364"/>
      <c r="G44" s="1073">
        <v>89000</v>
      </c>
      <c r="H44" s="364"/>
      <c r="I44" s="206">
        <v>89000</v>
      </c>
      <c r="J44" s="197"/>
    </row>
    <row r="45" spans="1:10" s="1002" customFormat="1" ht="13.5" customHeight="1">
      <c r="A45" s="1013" t="s">
        <v>1537</v>
      </c>
      <c r="B45" s="1010"/>
      <c r="C45" s="196">
        <v>2777</v>
      </c>
      <c r="D45" s="364"/>
      <c r="E45" s="1073">
        <v>2594</v>
      </c>
      <c r="F45" s="364"/>
      <c r="G45" s="1073">
        <v>2600</v>
      </c>
      <c r="H45" s="364"/>
      <c r="I45" s="206">
        <v>2600</v>
      </c>
      <c r="J45" s="197"/>
    </row>
    <row r="46" spans="1:10" s="1002" customFormat="1" ht="13.5" customHeight="1">
      <c r="A46" s="1013" t="s">
        <v>1536</v>
      </c>
      <c r="B46" s="1010"/>
      <c r="C46" s="196">
        <v>21117</v>
      </c>
      <c r="D46" s="364"/>
      <c r="E46" s="1073">
        <v>21465</v>
      </c>
      <c r="F46" s="364"/>
      <c r="G46" s="1073">
        <v>21500</v>
      </c>
      <c r="H46" s="364"/>
      <c r="I46" s="206">
        <v>21500</v>
      </c>
      <c r="J46" s="197"/>
    </row>
    <row r="47" spans="1:10" s="1002" customFormat="1" ht="13.5" customHeight="1">
      <c r="A47" s="1013" t="s">
        <v>1535</v>
      </c>
      <c r="B47" s="1010"/>
      <c r="C47" s="196">
        <v>3256</v>
      </c>
      <c r="D47" s="364"/>
      <c r="E47" s="1073">
        <v>3442</v>
      </c>
      <c r="F47" s="364"/>
      <c r="G47" s="1073">
        <v>3450</v>
      </c>
      <c r="H47" s="364"/>
      <c r="I47" s="206">
        <v>3450</v>
      </c>
      <c r="J47" s="197"/>
    </row>
    <row r="48" spans="1:10" s="1002" customFormat="1" ht="13.5" customHeight="1">
      <c r="A48" s="1013" t="s">
        <v>1534</v>
      </c>
      <c r="B48" s="1010"/>
      <c r="C48" s="196">
        <v>6290</v>
      </c>
      <c r="D48" s="364"/>
      <c r="E48" s="1073">
        <v>6229</v>
      </c>
      <c r="F48" s="364"/>
      <c r="G48" s="1073">
        <v>6250</v>
      </c>
      <c r="H48" s="364"/>
      <c r="I48" s="206">
        <v>6250</v>
      </c>
      <c r="J48" s="197"/>
    </row>
    <row r="49" spans="1:10" s="1002" customFormat="1" ht="13.5" customHeight="1">
      <c r="A49" s="1013" t="s">
        <v>1533</v>
      </c>
      <c r="B49" s="1010"/>
      <c r="C49" s="196">
        <v>7090</v>
      </c>
      <c r="D49" s="364"/>
      <c r="E49" s="1073">
        <v>7849</v>
      </c>
      <c r="F49" s="364"/>
      <c r="G49" s="1073">
        <v>7850</v>
      </c>
      <c r="H49" s="364"/>
      <c r="I49" s="206">
        <v>7850</v>
      </c>
      <c r="J49" s="197"/>
    </row>
    <row r="50" spans="1:10" s="1002" customFormat="1" ht="13.5" customHeight="1">
      <c r="A50" s="1013" t="s">
        <v>1532</v>
      </c>
      <c r="B50" s="1010"/>
      <c r="C50" s="196">
        <v>3379</v>
      </c>
      <c r="D50" s="364"/>
      <c r="E50" s="1073">
        <v>3219</v>
      </c>
      <c r="F50" s="364"/>
      <c r="G50" s="1073">
        <v>3250</v>
      </c>
      <c r="H50" s="364"/>
      <c r="I50" s="206">
        <v>3250</v>
      </c>
      <c r="J50" s="197"/>
    </row>
    <row r="51" spans="1:10" s="1002" customFormat="1" ht="13.5" customHeight="1">
      <c r="A51" s="1013" t="s">
        <v>1531</v>
      </c>
      <c r="B51" s="1010"/>
      <c r="C51" s="196">
        <v>10212</v>
      </c>
      <c r="D51" s="364"/>
      <c r="E51" s="1073">
        <v>10400</v>
      </c>
      <c r="F51" s="364"/>
      <c r="G51" s="1073">
        <v>10425</v>
      </c>
      <c r="H51" s="364"/>
      <c r="I51" s="206">
        <v>10425</v>
      </c>
      <c r="J51" s="197"/>
    </row>
    <row r="52" spans="1:10" s="1002" customFormat="1" ht="13.5" customHeight="1">
      <c r="A52" s="1013" t="s">
        <v>1530</v>
      </c>
      <c r="B52" s="1010"/>
      <c r="C52" s="196">
        <v>5723</v>
      </c>
      <c r="D52" s="364"/>
      <c r="E52" s="1073">
        <v>5903</v>
      </c>
      <c r="F52" s="364"/>
      <c r="G52" s="1073">
        <v>5950</v>
      </c>
      <c r="H52" s="364"/>
      <c r="I52" s="206">
        <v>5950</v>
      </c>
      <c r="J52" s="197"/>
    </row>
    <row r="53" spans="1:10" s="1002" customFormat="1" ht="13.5" customHeight="1">
      <c r="A53" s="1013" t="s">
        <v>1529</v>
      </c>
      <c r="B53" s="1010"/>
      <c r="C53" s="196">
        <v>2868</v>
      </c>
      <c r="D53" s="364"/>
      <c r="E53" s="1073">
        <v>2764</v>
      </c>
      <c r="F53" s="364"/>
      <c r="G53" s="1073">
        <v>2875</v>
      </c>
      <c r="H53" s="364"/>
      <c r="I53" s="206">
        <v>2875</v>
      </c>
      <c r="J53" s="197"/>
    </row>
    <row r="54" spans="1:10" s="1002" customFormat="1" ht="13.5" customHeight="1">
      <c r="A54" s="1013" t="s">
        <v>1528</v>
      </c>
      <c r="B54" s="1010"/>
      <c r="C54" s="196">
        <v>3566</v>
      </c>
      <c r="D54" s="364"/>
      <c r="E54" s="1073">
        <v>3539</v>
      </c>
      <c r="F54" s="364"/>
      <c r="G54" s="1073">
        <v>3550</v>
      </c>
      <c r="H54" s="364"/>
      <c r="I54" s="206">
        <v>3550</v>
      </c>
      <c r="J54" s="197"/>
    </row>
    <row r="55" spans="1:10" s="1002" customFormat="1" ht="13.5" customHeight="1">
      <c r="A55" s="1013" t="s">
        <v>1527</v>
      </c>
      <c r="B55" s="1010"/>
      <c r="C55" s="196">
        <v>17708</v>
      </c>
      <c r="D55" s="364"/>
      <c r="E55" s="1073">
        <v>18885</v>
      </c>
      <c r="F55" s="364"/>
      <c r="G55" s="1073">
        <v>19000</v>
      </c>
      <c r="H55" s="364"/>
      <c r="I55" s="206">
        <v>19000</v>
      </c>
      <c r="J55" s="197"/>
    </row>
    <row r="56" spans="1:10" s="1002" customFormat="1" ht="13.5" customHeight="1">
      <c r="A56" s="1013" t="s">
        <v>1526</v>
      </c>
      <c r="B56" s="1010"/>
      <c r="C56" s="1099">
        <v>200</v>
      </c>
      <c r="D56" s="364"/>
      <c r="E56" s="1098">
        <v>239</v>
      </c>
      <c r="F56" s="364"/>
      <c r="G56" s="1098">
        <v>240</v>
      </c>
      <c r="H56" s="364"/>
      <c r="I56" s="1097">
        <v>240</v>
      </c>
      <c r="J56" s="197"/>
    </row>
    <row r="57" spans="1:10" s="1002" customFormat="1" ht="13.5" customHeight="1">
      <c r="A57" s="1013" t="s">
        <v>1525</v>
      </c>
      <c r="B57" s="1010"/>
      <c r="C57" s="196">
        <v>5750</v>
      </c>
      <c r="D57" s="364"/>
      <c r="E57" s="1073">
        <v>5994</v>
      </c>
      <c r="F57" s="364"/>
      <c r="G57" s="1073">
        <v>6000</v>
      </c>
      <c r="H57" s="364"/>
      <c r="I57" s="206">
        <v>6000</v>
      </c>
      <c r="J57" s="197"/>
    </row>
    <row r="58" spans="1:10" s="1002" customFormat="1" ht="13.5" customHeight="1">
      <c r="A58" s="1013" t="s">
        <v>1524</v>
      </c>
      <c r="B58" s="1010"/>
      <c r="C58" s="1099">
        <v>154</v>
      </c>
      <c r="D58" s="364"/>
      <c r="E58" s="1098">
        <v>163</v>
      </c>
      <c r="F58" s="364"/>
      <c r="G58" s="1098">
        <v>163</v>
      </c>
      <c r="H58" s="364"/>
      <c r="I58" s="1097">
        <v>163</v>
      </c>
      <c r="J58" s="197"/>
    </row>
    <row r="59" spans="1:10" s="1002" customFormat="1" ht="13.5" customHeight="1">
      <c r="A59" s="307" t="s">
        <v>1523</v>
      </c>
      <c r="B59" s="1096"/>
      <c r="C59" s="1099">
        <v>418</v>
      </c>
      <c r="D59" s="1095"/>
      <c r="E59" s="1098">
        <v>442</v>
      </c>
      <c r="F59" s="364"/>
      <c r="G59" s="1098">
        <v>450</v>
      </c>
      <c r="H59" s="364"/>
      <c r="I59" s="1097">
        <v>450</v>
      </c>
      <c r="J59" s="197"/>
    </row>
    <row r="60" spans="1:10" s="1002" customFormat="1" ht="13.5" customHeight="1">
      <c r="A60" s="307" t="s">
        <v>1522</v>
      </c>
      <c r="B60" s="1096"/>
      <c r="C60" s="196">
        <v>4879</v>
      </c>
      <c r="D60" s="1095"/>
      <c r="E60" s="1073">
        <v>6635</v>
      </c>
      <c r="F60" s="364"/>
      <c r="G60" s="1073">
        <v>6700</v>
      </c>
      <c r="H60" s="364"/>
      <c r="I60" s="206">
        <v>6700</v>
      </c>
      <c r="J60" s="197"/>
    </row>
    <row r="61" spans="1:10" s="1002" customFormat="1" ht="13.5" customHeight="1">
      <c r="A61" s="307" t="s">
        <v>1521</v>
      </c>
      <c r="B61" s="1096"/>
      <c r="C61" s="196">
        <v>0</v>
      </c>
      <c r="D61" s="1095"/>
      <c r="E61" s="1073">
        <v>0</v>
      </c>
      <c r="F61" s="364"/>
      <c r="G61" s="1073">
        <v>587</v>
      </c>
      <c r="H61" s="364"/>
      <c r="I61" s="206">
        <v>1600</v>
      </c>
      <c r="J61" s="197"/>
    </row>
    <row r="62" spans="1:10" s="1018" customFormat="1">
      <c r="A62" s="1015" t="s">
        <v>1520</v>
      </c>
      <c r="B62" s="1019"/>
      <c r="C62" s="446"/>
      <c r="D62" s="429"/>
      <c r="E62" s="1094"/>
      <c r="F62" s="429"/>
      <c r="G62" s="1093"/>
      <c r="H62" s="429"/>
      <c r="I62" s="1092"/>
      <c r="J62" s="389"/>
    </row>
    <row r="63" spans="1:10" s="1002" customFormat="1">
      <c r="A63" s="1014" t="s">
        <v>1519</v>
      </c>
      <c r="B63" s="1010"/>
      <c r="C63" s="243"/>
      <c r="D63" s="426"/>
      <c r="E63" s="426"/>
      <c r="F63" s="426"/>
      <c r="G63" s="364"/>
      <c r="H63" s="426"/>
      <c r="I63" s="197"/>
      <c r="J63" s="197"/>
    </row>
    <row r="64" spans="1:10" s="1002" customFormat="1">
      <c r="A64" s="1013" t="s">
        <v>1518</v>
      </c>
      <c r="B64" s="1010"/>
      <c r="C64" s="243">
        <v>797</v>
      </c>
      <c r="D64" s="426"/>
      <c r="E64" s="708">
        <v>660</v>
      </c>
      <c r="F64" s="1091"/>
      <c r="G64" s="1088">
        <v>700</v>
      </c>
      <c r="H64" s="426"/>
      <c r="I64" s="202">
        <v>700</v>
      </c>
      <c r="J64" s="197"/>
    </row>
    <row r="65" spans="1:10" s="1002" customFormat="1">
      <c r="A65" s="1013" t="s">
        <v>1517</v>
      </c>
      <c r="B65" s="1010"/>
      <c r="C65" s="243">
        <v>811</v>
      </c>
      <c r="D65" s="426"/>
      <c r="E65" s="708">
        <v>621</v>
      </c>
      <c r="F65" s="1091"/>
      <c r="G65" s="1088">
        <v>650</v>
      </c>
      <c r="H65" s="426"/>
      <c r="I65" s="202">
        <v>650</v>
      </c>
      <c r="J65" s="197"/>
    </row>
    <row r="66" spans="1:10" s="1002" customFormat="1">
      <c r="A66" s="1013" t="s">
        <v>1516</v>
      </c>
      <c r="B66" s="1010"/>
      <c r="C66" s="243">
        <v>780</v>
      </c>
      <c r="D66" s="426"/>
      <c r="E66" s="708">
        <v>819</v>
      </c>
      <c r="F66" s="1091"/>
      <c r="G66" s="1088">
        <v>869</v>
      </c>
      <c r="H66" s="426"/>
      <c r="I66" s="202">
        <v>919</v>
      </c>
      <c r="J66" s="197"/>
    </row>
    <row r="67" spans="1:10" s="1002" customFormat="1">
      <c r="A67" s="1013" t="s">
        <v>1515</v>
      </c>
      <c r="B67" s="1010"/>
      <c r="C67" s="243">
        <v>7800</v>
      </c>
      <c r="D67" s="1090"/>
      <c r="E67" s="708">
        <v>6800</v>
      </c>
      <c r="F67" s="1089"/>
      <c r="G67" s="1088">
        <v>7000</v>
      </c>
      <c r="H67" s="426"/>
      <c r="I67" s="202">
        <v>7000</v>
      </c>
      <c r="J67" s="197"/>
    </row>
    <row r="68" spans="1:10" s="1002" customFormat="1">
      <c r="A68" s="1013" t="s">
        <v>1514</v>
      </c>
      <c r="B68" s="1010"/>
      <c r="C68" s="353">
        <v>2184134</v>
      </c>
      <c r="D68" s="1087"/>
      <c r="E68" s="1086">
        <v>1779838</v>
      </c>
      <c r="F68" s="1085"/>
      <c r="G68" s="1084">
        <v>2000000</v>
      </c>
      <c r="H68" s="426"/>
      <c r="I68" s="1080">
        <v>2000000</v>
      </c>
      <c r="J68" s="197"/>
    </row>
    <row r="69" spans="1:10" s="1018" customFormat="1">
      <c r="A69" s="1015" t="s">
        <v>1513</v>
      </c>
      <c r="B69" s="1019"/>
      <c r="C69" s="446"/>
      <c r="D69" s="429"/>
      <c r="E69" s="429"/>
      <c r="F69" s="429"/>
      <c r="G69" s="429"/>
      <c r="H69" s="429"/>
      <c r="I69" s="389"/>
      <c r="J69" s="389"/>
    </row>
    <row r="70" spans="1:10" s="1002" customFormat="1">
      <c r="A70" s="1014" t="s">
        <v>1512</v>
      </c>
      <c r="B70" s="1010"/>
      <c r="C70" s="243">
        <v>1795</v>
      </c>
      <c r="D70" s="426"/>
      <c r="E70" s="831">
        <v>1554</v>
      </c>
      <c r="F70" s="426"/>
      <c r="G70" s="831">
        <v>1755</v>
      </c>
      <c r="H70" s="426"/>
      <c r="I70" s="202">
        <v>1956</v>
      </c>
      <c r="J70" s="197"/>
    </row>
    <row r="71" spans="1:10" s="1002" customFormat="1">
      <c r="A71" s="1013" t="s">
        <v>1511</v>
      </c>
      <c r="B71" s="1010"/>
      <c r="C71" s="243">
        <v>292</v>
      </c>
      <c r="D71" s="426"/>
      <c r="E71" s="831">
        <v>426</v>
      </c>
      <c r="F71" s="426"/>
      <c r="G71" s="831">
        <v>426</v>
      </c>
      <c r="H71" s="426"/>
      <c r="I71" s="202">
        <v>400</v>
      </c>
      <c r="J71" s="197"/>
    </row>
    <row r="72" spans="1:10" s="1002" customFormat="1">
      <c r="A72" s="1013" t="s">
        <v>1121</v>
      </c>
      <c r="B72" s="1010"/>
      <c r="C72" s="243">
        <v>3867</v>
      </c>
      <c r="D72" s="426"/>
      <c r="E72" s="831">
        <v>3917</v>
      </c>
      <c r="G72" s="831">
        <v>3917</v>
      </c>
      <c r="H72" s="426"/>
      <c r="I72" s="202">
        <v>4200</v>
      </c>
      <c r="J72" s="426" t="s">
        <v>1109</v>
      </c>
    </row>
    <row r="73" spans="1:10" s="1002" customFormat="1">
      <c r="A73" s="1013" t="s">
        <v>1510</v>
      </c>
      <c r="B73" s="1010"/>
      <c r="C73" s="243">
        <v>4400</v>
      </c>
      <c r="D73" s="426"/>
      <c r="E73" s="831">
        <v>4142</v>
      </c>
      <c r="F73" s="1083"/>
      <c r="G73" s="831">
        <v>4142</v>
      </c>
      <c r="H73" s="426"/>
      <c r="I73" s="202">
        <v>4522</v>
      </c>
      <c r="J73" s="1082"/>
    </row>
    <row r="74" spans="1:10" s="1002" customFormat="1">
      <c r="A74" s="1081" t="s">
        <v>1509</v>
      </c>
      <c r="B74" s="1010"/>
      <c r="C74" s="243">
        <v>1981</v>
      </c>
      <c r="D74" s="426"/>
      <c r="E74" s="831">
        <v>1872</v>
      </c>
      <c r="F74" s="426"/>
      <c r="G74" s="831">
        <v>1872</v>
      </c>
      <c r="H74" s="426"/>
      <c r="I74" s="202">
        <v>2000</v>
      </c>
      <c r="J74" s="197"/>
    </row>
    <row r="75" spans="1:10" s="1002" customFormat="1">
      <c r="A75" s="1081" t="s">
        <v>1508</v>
      </c>
      <c r="B75" s="1010"/>
      <c r="C75" s="243">
        <v>2419</v>
      </c>
      <c r="D75" s="426"/>
      <c r="E75" s="831">
        <v>2270</v>
      </c>
      <c r="F75" s="426"/>
      <c r="G75" s="831">
        <v>2270</v>
      </c>
      <c r="H75" s="426"/>
      <c r="I75" s="202">
        <v>2522</v>
      </c>
      <c r="J75" s="197"/>
    </row>
    <row r="76" spans="1:10" s="1002" customFormat="1">
      <c r="A76" s="1014" t="s">
        <v>1507</v>
      </c>
      <c r="B76" s="1010"/>
      <c r="C76" s="243">
        <v>1554</v>
      </c>
      <c r="D76" s="426"/>
      <c r="E76" s="831">
        <v>1755</v>
      </c>
      <c r="F76" s="426"/>
      <c r="G76" s="831">
        <v>1956</v>
      </c>
      <c r="H76" s="426"/>
      <c r="I76" s="202">
        <v>2034</v>
      </c>
      <c r="J76" s="197"/>
    </row>
    <row r="77" spans="1:10" s="1002" customFormat="1">
      <c r="A77" s="1014" t="s">
        <v>1506</v>
      </c>
      <c r="B77" s="1010"/>
      <c r="C77" s="241">
        <v>4933</v>
      </c>
      <c r="D77" s="426"/>
      <c r="E77" s="820">
        <v>5285</v>
      </c>
      <c r="F77" s="426"/>
      <c r="G77" s="820">
        <v>5285</v>
      </c>
      <c r="H77" s="426"/>
      <c r="I77" s="1080">
        <v>5285</v>
      </c>
      <c r="J77" s="197"/>
    </row>
    <row r="78" spans="1:10" s="1002" customFormat="1">
      <c r="A78" s="1013"/>
      <c r="B78" s="1010"/>
      <c r="C78" s="241"/>
      <c r="D78" s="426"/>
      <c r="E78" s="820"/>
      <c r="F78" s="426"/>
      <c r="G78" s="426"/>
      <c r="H78" s="426"/>
      <c r="I78" s="197"/>
      <c r="J78" s="197"/>
    </row>
    <row r="79" spans="1:10" s="1051" customFormat="1">
      <c r="A79" s="1011" t="s">
        <v>1</v>
      </c>
      <c r="B79" s="1055"/>
      <c r="C79" s="1079"/>
      <c r="D79" s="1079"/>
      <c r="E79" s="1079"/>
      <c r="F79" s="1079"/>
      <c r="G79" s="1079"/>
      <c r="H79" s="1079"/>
      <c r="I79" s="1079"/>
      <c r="J79" s="1079"/>
    </row>
    <row r="80" spans="1:10" ht="12.75" customHeight="1">
      <c r="A80" s="1799" t="s">
        <v>1505</v>
      </c>
      <c r="B80" s="1800"/>
      <c r="C80" s="1800"/>
      <c r="D80" s="1800"/>
      <c r="E80" s="1800"/>
      <c r="F80" s="1800"/>
      <c r="G80" s="1800"/>
      <c r="H80" s="1800"/>
      <c r="I80" s="1800"/>
      <c r="J80" s="1800"/>
    </row>
    <row r="81" spans="1:10">
      <c r="A81" s="1078" t="s">
        <v>1504</v>
      </c>
      <c r="B81" s="1077"/>
      <c r="C81" s="1077"/>
      <c r="D81" s="1077"/>
      <c r="E81" s="1077"/>
      <c r="F81" s="1077"/>
      <c r="G81" s="1077"/>
      <c r="H81" s="1077"/>
      <c r="I81" s="1077"/>
      <c r="J81" s="1077"/>
    </row>
    <row r="82" spans="1:10" s="1076" customFormat="1" ht="12.75" customHeight="1">
      <c r="A82" s="1078" t="s">
        <v>1503</v>
      </c>
      <c r="B82" s="1077"/>
      <c r="C82" s="1077"/>
      <c r="D82" s="1077"/>
      <c r="E82" s="1077"/>
      <c r="F82" s="1077"/>
      <c r="G82" s="1077"/>
      <c r="H82" s="1077"/>
      <c r="I82" s="1077"/>
      <c r="J82" s="1077"/>
    </row>
    <row r="83" spans="1:10">
      <c r="A83" s="1799" t="s">
        <v>1502</v>
      </c>
      <c r="B83" s="1799"/>
      <c r="C83" s="1799"/>
      <c r="D83" s="1799"/>
      <c r="E83" s="1799"/>
      <c r="F83" s="1799"/>
      <c r="G83" s="1799"/>
      <c r="H83" s="1799"/>
      <c r="I83" s="1799"/>
      <c r="J83" s="1799"/>
    </row>
    <row r="84" spans="1:10">
      <c r="A84" s="1801" t="s">
        <v>1501</v>
      </c>
      <c r="B84" s="1801"/>
      <c r="C84" s="1801"/>
      <c r="D84" s="1801"/>
      <c r="E84" s="1801"/>
      <c r="F84" s="1801"/>
      <c r="G84" s="1801"/>
      <c r="H84" s="1801"/>
      <c r="I84" s="1801"/>
      <c r="J84" s="1801"/>
    </row>
    <row r="85" spans="1:10">
      <c r="A85" s="1801" t="s">
        <v>1500</v>
      </c>
      <c r="B85" s="1801"/>
      <c r="C85" s="1801"/>
      <c r="D85" s="1801"/>
      <c r="E85" s="1801"/>
      <c r="F85" s="1801"/>
      <c r="G85" s="1801"/>
      <c r="H85" s="1801"/>
      <c r="I85" s="1801"/>
      <c r="J85" s="1801"/>
    </row>
    <row r="86" spans="1:10" ht="27.75" customHeight="1">
      <c r="A86" s="1075"/>
      <c r="B86" s="67"/>
      <c r="C86" s="11"/>
      <c r="D86" s="9"/>
      <c r="E86" s="11"/>
      <c r="F86" s="9"/>
      <c r="G86" s="11"/>
      <c r="H86" s="9"/>
      <c r="I86" s="11"/>
      <c r="J86" s="9"/>
    </row>
    <row r="87" spans="1:10" ht="27.75" customHeight="1">
      <c r="A87" s="1047"/>
      <c r="B87" s="9"/>
      <c r="C87" s="12"/>
      <c r="D87" s="9"/>
      <c r="E87" s="12"/>
      <c r="F87" s="9"/>
      <c r="G87" s="12"/>
      <c r="H87" s="9"/>
      <c r="I87" s="12"/>
      <c r="J87" s="9"/>
    </row>
    <row r="88" spans="1:10" ht="27.75" customHeight="1">
      <c r="A88" s="1047"/>
      <c r="B88" s="9"/>
      <c r="C88" s="11"/>
      <c r="D88" s="9"/>
      <c r="E88" s="11"/>
      <c r="F88" s="9"/>
      <c r="G88" s="11"/>
      <c r="H88" s="9"/>
      <c r="I88" s="11"/>
      <c r="J88" s="9"/>
    </row>
    <row r="89" spans="1:10">
      <c r="A89" s="1047"/>
      <c r="B89" s="9"/>
      <c r="C89" s="12"/>
      <c r="D89" s="9"/>
      <c r="E89" s="12"/>
      <c r="F89" s="9"/>
      <c r="G89" s="12"/>
      <c r="H89" s="9"/>
      <c r="I89" s="12"/>
      <c r="J89" s="9"/>
    </row>
    <row r="90" spans="1:10">
      <c r="A90" s="1047"/>
      <c r="B90" s="9"/>
      <c r="C90" s="11"/>
      <c r="D90" s="9"/>
      <c r="E90" s="11"/>
      <c r="F90" s="9"/>
      <c r="G90" s="11"/>
      <c r="H90" s="9"/>
      <c r="I90" s="11"/>
      <c r="J90" s="9"/>
    </row>
    <row r="91" spans="1:10">
      <c r="A91" s="1047"/>
      <c r="B91" s="9"/>
      <c r="C91" s="9"/>
      <c r="D91" s="9"/>
      <c r="E91" s="9"/>
      <c r="F91" s="9"/>
      <c r="G91" s="9"/>
      <c r="H91" s="9"/>
      <c r="I91" s="9"/>
      <c r="J91" s="9"/>
    </row>
    <row r="92" spans="1:10">
      <c r="A92" s="1047"/>
      <c r="B92" s="9"/>
      <c r="C92" s="9"/>
      <c r="D92" s="9"/>
      <c r="E92" s="9"/>
      <c r="F92" s="9"/>
      <c r="G92" s="9"/>
      <c r="H92" s="9"/>
      <c r="I92" s="9"/>
      <c r="J92" s="9"/>
    </row>
    <row r="93" spans="1:10">
      <c r="A93" s="1047"/>
      <c r="B93" s="9"/>
      <c r="C93" s="9"/>
      <c r="D93" s="9"/>
      <c r="E93" s="9"/>
      <c r="F93" s="9"/>
      <c r="G93" s="9"/>
      <c r="H93" s="9"/>
      <c r="I93" s="9"/>
      <c r="J93" s="9"/>
    </row>
    <row r="94" spans="1:10">
      <c r="A94" s="1047"/>
      <c r="B94" s="9"/>
      <c r="C94" s="999"/>
      <c r="D94" s="999"/>
      <c r="E94" s="1000"/>
      <c r="F94" s="1000"/>
    </row>
    <row r="95" spans="1:10">
      <c r="B95" s="999"/>
      <c r="C95" s="999"/>
      <c r="D95" s="999"/>
      <c r="E95" s="1000"/>
      <c r="F95" s="1000"/>
    </row>
    <row r="96" spans="1:10">
      <c r="B96" s="999"/>
      <c r="C96" s="999"/>
      <c r="D96" s="999"/>
      <c r="E96" s="1000"/>
      <c r="F96" s="1000"/>
    </row>
    <row r="97" spans="2:6">
      <c r="B97" s="999"/>
      <c r="C97" s="999"/>
      <c r="D97" s="999"/>
      <c r="E97" s="1000"/>
      <c r="F97" s="1000"/>
    </row>
    <row r="98" spans="2:6">
      <c r="B98" s="999"/>
      <c r="C98" s="999"/>
      <c r="D98" s="999"/>
      <c r="E98" s="1000"/>
      <c r="F98" s="1000"/>
    </row>
    <row r="99" spans="2:6">
      <c r="B99" s="999"/>
      <c r="C99" s="999"/>
      <c r="D99" s="999"/>
      <c r="E99" s="1000"/>
      <c r="F99" s="1000"/>
    </row>
    <row r="100" spans="2:6">
      <c r="B100" s="999"/>
      <c r="C100" s="999"/>
      <c r="D100" s="999"/>
      <c r="E100" s="1000"/>
      <c r="F100" s="1000"/>
    </row>
    <row r="101" spans="2:6">
      <c r="B101" s="999"/>
      <c r="C101" s="999"/>
      <c r="D101" s="999"/>
      <c r="E101" s="1000"/>
      <c r="F101" s="1000"/>
    </row>
    <row r="102" spans="2:6">
      <c r="B102" s="999"/>
      <c r="C102" s="999"/>
      <c r="D102" s="999"/>
      <c r="E102" s="1000"/>
      <c r="F102" s="1000"/>
    </row>
    <row r="103" spans="2:6">
      <c r="B103" s="999"/>
      <c r="C103" s="999"/>
      <c r="D103" s="999"/>
      <c r="E103" s="1000"/>
      <c r="F103" s="1000"/>
    </row>
    <row r="104" spans="2:6">
      <c r="B104" s="999"/>
      <c r="C104" s="999"/>
      <c r="D104" s="999"/>
      <c r="E104" s="1000"/>
      <c r="F104" s="1000"/>
    </row>
    <row r="105" spans="2:6">
      <c r="B105" s="999"/>
      <c r="C105" s="999"/>
      <c r="D105" s="999"/>
      <c r="E105" s="1000"/>
      <c r="F105" s="1000"/>
    </row>
    <row r="106" spans="2:6">
      <c r="B106" s="999"/>
      <c r="C106" s="999"/>
      <c r="D106" s="999"/>
      <c r="E106" s="1000"/>
      <c r="F106" s="1000"/>
    </row>
    <row r="107" spans="2:6">
      <c r="B107" s="999"/>
      <c r="C107" s="999"/>
      <c r="D107" s="999"/>
      <c r="E107" s="1000"/>
      <c r="F107" s="1000"/>
    </row>
    <row r="108" spans="2:6">
      <c r="B108" s="999"/>
      <c r="C108" s="999"/>
      <c r="D108" s="999"/>
      <c r="E108" s="1000"/>
      <c r="F108" s="1000"/>
    </row>
    <row r="109" spans="2:6">
      <c r="B109" s="999"/>
      <c r="C109" s="999"/>
      <c r="D109" s="999"/>
      <c r="E109" s="1000"/>
      <c r="F109" s="1000"/>
    </row>
    <row r="110" spans="2:6">
      <c r="B110" s="999"/>
      <c r="C110" s="999"/>
      <c r="D110" s="999"/>
      <c r="E110" s="1000"/>
      <c r="F110" s="1000"/>
    </row>
    <row r="111" spans="2:6">
      <c r="B111" s="999"/>
      <c r="C111" s="999"/>
      <c r="D111" s="999"/>
      <c r="E111" s="1000"/>
      <c r="F111" s="1000"/>
    </row>
    <row r="112" spans="2:6">
      <c r="B112" s="999"/>
      <c r="C112" s="999"/>
      <c r="D112" s="999"/>
      <c r="E112" s="1000"/>
      <c r="F112" s="1000"/>
    </row>
    <row r="113" spans="2:6">
      <c r="B113" s="999"/>
      <c r="C113" s="999"/>
      <c r="D113" s="999"/>
      <c r="E113" s="1000"/>
      <c r="F113" s="1000"/>
    </row>
    <row r="114" spans="2:6">
      <c r="B114" s="999"/>
      <c r="C114" s="999"/>
      <c r="D114" s="999"/>
      <c r="E114" s="1000"/>
      <c r="F114" s="1000"/>
    </row>
    <row r="115" spans="2:6">
      <c r="B115" s="999"/>
      <c r="C115" s="999"/>
      <c r="D115" s="999"/>
      <c r="E115" s="1000"/>
      <c r="F115" s="1000"/>
    </row>
    <row r="116" spans="2:6">
      <c r="B116" s="999"/>
      <c r="C116" s="999"/>
      <c r="D116" s="999"/>
      <c r="E116" s="1000"/>
      <c r="F116" s="1000"/>
    </row>
    <row r="117" spans="2:6">
      <c r="B117" s="999"/>
      <c r="C117" s="999"/>
      <c r="D117" s="999"/>
      <c r="E117" s="1000"/>
      <c r="F117" s="1000"/>
    </row>
    <row r="118" spans="2:6">
      <c r="B118" s="999"/>
      <c r="C118" s="999"/>
      <c r="D118" s="999"/>
      <c r="E118" s="1000"/>
      <c r="F118" s="1000"/>
    </row>
    <row r="119" spans="2:6">
      <c r="B119" s="999"/>
      <c r="C119" s="999"/>
      <c r="D119" s="999"/>
      <c r="E119" s="1000"/>
      <c r="F119" s="1000"/>
    </row>
    <row r="120" spans="2:6">
      <c r="B120" s="999"/>
      <c r="C120" s="999"/>
      <c r="D120" s="999"/>
      <c r="E120" s="1000"/>
      <c r="F120" s="1000"/>
    </row>
    <row r="121" spans="2:6">
      <c r="B121" s="999"/>
      <c r="C121" s="999"/>
      <c r="D121" s="999"/>
      <c r="E121" s="1000"/>
      <c r="F121" s="1000"/>
    </row>
    <row r="122" spans="2:6">
      <c r="B122" s="999"/>
      <c r="C122" s="999"/>
      <c r="D122" s="999"/>
      <c r="E122" s="1000"/>
      <c r="F122" s="1000"/>
    </row>
    <row r="123" spans="2:6">
      <c r="B123" s="999"/>
    </row>
    <row r="124" spans="2:6">
      <c r="B124" s="999"/>
    </row>
    <row r="125" spans="2:6">
      <c r="B125" s="999"/>
    </row>
    <row r="126" spans="2:6">
      <c r="B126" s="999"/>
    </row>
    <row r="127" spans="2:6">
      <c r="B127" s="999"/>
    </row>
    <row r="128" spans="2:6">
      <c r="B128" s="999"/>
    </row>
    <row r="129" spans="2:2">
      <c r="B129" s="999"/>
    </row>
    <row r="130" spans="2:2">
      <c r="B130" s="999"/>
    </row>
    <row r="131" spans="2:2">
      <c r="B131" s="999"/>
    </row>
    <row r="132" spans="2:2">
      <c r="B132" s="999"/>
    </row>
    <row r="133" spans="2:2">
      <c r="B133" s="999"/>
    </row>
    <row r="134" spans="2:2">
      <c r="B134" s="999"/>
    </row>
    <row r="135" spans="2:2">
      <c r="B135" s="999"/>
    </row>
    <row r="136" spans="2:2">
      <c r="B136" s="999"/>
    </row>
    <row r="137" spans="2:2">
      <c r="B137" s="999"/>
    </row>
    <row r="138" spans="2:2">
      <c r="B138" s="999"/>
    </row>
    <row r="139" spans="2:2">
      <c r="B139" s="999"/>
    </row>
    <row r="140" spans="2:2">
      <c r="B140" s="999"/>
    </row>
  </sheetData>
  <mergeCells count="4">
    <mergeCell ref="A80:J80"/>
    <mergeCell ref="A83:J83"/>
    <mergeCell ref="A85:J85"/>
    <mergeCell ref="A84:J84"/>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J85"/>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32" sqref="A32:A33"/>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1594</v>
      </c>
      <c r="C3" s="61" t="s">
        <v>1593</v>
      </c>
      <c r="D3" s="58"/>
      <c r="E3" s="59"/>
      <c r="F3" s="60"/>
      <c r="G3" s="59"/>
      <c r="H3" s="58"/>
      <c r="I3" s="59"/>
      <c r="J3" s="58"/>
    </row>
    <row r="4" spans="1:10" s="53" customFormat="1" ht="15.75">
      <c r="A4" s="57" t="s">
        <v>46</v>
      </c>
      <c r="B4" s="61" t="s">
        <v>121</v>
      </c>
      <c r="C4" s="61" t="s">
        <v>1592</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1591</v>
      </c>
      <c r="B10" s="32"/>
    </row>
    <row r="11" spans="1:10" s="20" customFormat="1">
      <c r="A11" s="27" t="s">
        <v>1590</v>
      </c>
      <c r="B11" s="23"/>
      <c r="C11" s="71">
        <v>25225</v>
      </c>
      <c r="D11" s="71"/>
      <c r="E11" s="79">
        <v>26148</v>
      </c>
      <c r="G11" s="71">
        <v>22500</v>
      </c>
      <c r="I11" s="37">
        <v>22500</v>
      </c>
    </row>
    <row r="12" spans="1:10" s="20" customFormat="1">
      <c r="A12" s="24" t="s">
        <v>1589</v>
      </c>
      <c r="B12" s="23"/>
      <c r="C12" s="71">
        <v>11881</v>
      </c>
      <c r="D12" s="69"/>
      <c r="E12" s="79">
        <v>14415</v>
      </c>
      <c r="G12" s="71">
        <v>14000</v>
      </c>
      <c r="I12" s="37">
        <v>14000</v>
      </c>
    </row>
    <row r="13" spans="1:10" s="20" customFormat="1">
      <c r="A13" s="24" t="s">
        <v>1588</v>
      </c>
      <c r="B13" s="23"/>
      <c r="C13" s="71">
        <v>4363</v>
      </c>
      <c r="D13" s="69"/>
      <c r="E13" s="79">
        <v>4334</v>
      </c>
      <c r="G13" s="71">
        <v>3500</v>
      </c>
      <c r="I13" s="71">
        <v>3500</v>
      </c>
      <c r="J13" s="69"/>
    </row>
    <row r="14" spans="1:10" s="20" customFormat="1">
      <c r="A14" s="24" t="s">
        <v>1587</v>
      </c>
      <c r="B14" s="23"/>
      <c r="C14" s="71">
        <v>8981</v>
      </c>
      <c r="D14" s="69"/>
      <c r="E14" s="79">
        <v>7399</v>
      </c>
      <c r="G14" s="71">
        <v>5000</v>
      </c>
      <c r="I14" s="71">
        <v>5000</v>
      </c>
      <c r="J14" s="69"/>
    </row>
    <row r="15" spans="1:10" s="20" customFormat="1">
      <c r="A15" s="27" t="s">
        <v>1586</v>
      </c>
      <c r="B15" s="23"/>
      <c r="C15" s="71">
        <v>11480</v>
      </c>
      <c r="D15" s="69"/>
      <c r="E15" s="79">
        <v>11480</v>
      </c>
      <c r="G15" s="71">
        <v>11440</v>
      </c>
      <c r="I15" s="71">
        <v>11440</v>
      </c>
      <c r="J15" s="69"/>
    </row>
    <row r="16" spans="1:10" s="20" customFormat="1">
      <c r="A16" s="27" t="s">
        <v>1585</v>
      </c>
      <c r="B16" s="23"/>
      <c r="C16" s="71">
        <v>6009</v>
      </c>
      <c r="D16" s="69"/>
      <c r="E16" s="79">
        <v>6009</v>
      </c>
      <c r="G16" s="71">
        <v>6081</v>
      </c>
      <c r="I16" s="71">
        <v>6081</v>
      </c>
      <c r="J16" s="69"/>
    </row>
    <row r="17" spans="1:10" s="20" customFormat="1">
      <c r="A17" s="24" t="s">
        <v>1584</v>
      </c>
      <c r="B17" s="23"/>
      <c r="C17" s="73">
        <v>1.01</v>
      </c>
      <c r="D17" s="69"/>
      <c r="E17" s="73">
        <v>1</v>
      </c>
      <c r="G17" s="441">
        <v>1</v>
      </c>
      <c r="I17" s="73">
        <v>1</v>
      </c>
      <c r="J17" s="69"/>
    </row>
    <row r="18" spans="1:10" s="20" customFormat="1">
      <c r="A18" s="27" t="s">
        <v>1583</v>
      </c>
      <c r="B18" s="23"/>
      <c r="C18" s="71">
        <v>2286</v>
      </c>
      <c r="D18" s="69"/>
      <c r="E18" s="71">
        <v>2285</v>
      </c>
      <c r="G18" s="71">
        <v>2229</v>
      </c>
      <c r="I18" s="71">
        <v>2229</v>
      </c>
      <c r="J18" s="69"/>
    </row>
    <row r="19" spans="1:10" s="20" customFormat="1">
      <c r="A19" s="24" t="s">
        <v>1582</v>
      </c>
      <c r="B19" s="23"/>
      <c r="C19" s="73">
        <v>1.05</v>
      </c>
      <c r="D19" s="1109"/>
      <c r="E19" s="73">
        <v>1.08</v>
      </c>
      <c r="G19" s="441">
        <v>1</v>
      </c>
      <c r="I19" s="73">
        <v>1</v>
      </c>
      <c r="J19" s="69"/>
    </row>
    <row r="20" spans="1:10" s="20" customFormat="1">
      <c r="A20" s="24"/>
      <c r="B20" s="23"/>
      <c r="C20" s="73"/>
      <c r="D20" s="1109"/>
      <c r="E20" s="73"/>
      <c r="G20" s="441"/>
      <c r="I20" s="73"/>
      <c r="J20" s="69"/>
    </row>
    <row r="21" spans="1:10" s="29" customFormat="1">
      <c r="A21" s="33" t="s">
        <v>1581</v>
      </c>
      <c r="B21" s="32"/>
      <c r="C21" s="72"/>
      <c r="D21" s="72"/>
      <c r="G21" s="1108"/>
      <c r="I21" s="72"/>
      <c r="J21" s="72"/>
    </row>
    <row r="22" spans="1:10" s="20" customFormat="1">
      <c r="A22" s="27" t="s">
        <v>1580</v>
      </c>
      <c r="B22" s="23"/>
      <c r="C22" s="69"/>
      <c r="D22" s="69"/>
      <c r="G22" s="373"/>
      <c r="I22" s="69"/>
      <c r="J22" s="69"/>
    </row>
    <row r="23" spans="1:10" s="20" customFormat="1">
      <c r="A23" s="24" t="s">
        <v>1579</v>
      </c>
      <c r="B23" s="23"/>
      <c r="C23" s="71">
        <v>31392</v>
      </c>
      <c r="D23" s="69"/>
      <c r="E23" s="71">
        <v>34267</v>
      </c>
      <c r="G23" s="71">
        <v>34400</v>
      </c>
      <c r="I23" s="71">
        <v>36500</v>
      </c>
      <c r="J23" s="69"/>
    </row>
    <row r="24" spans="1:10" s="20" customFormat="1">
      <c r="A24" s="24" t="s">
        <v>1578</v>
      </c>
      <c r="B24" s="23"/>
      <c r="C24" s="71">
        <v>12500</v>
      </c>
      <c r="D24" s="69"/>
      <c r="E24" s="71">
        <v>12000</v>
      </c>
      <c r="G24" s="71">
        <v>6900</v>
      </c>
      <c r="I24" s="71">
        <v>12200</v>
      </c>
      <c r="J24" s="69"/>
    </row>
    <row r="25" spans="1:10" s="20" customFormat="1">
      <c r="A25" s="24" t="s">
        <v>1577</v>
      </c>
      <c r="B25" s="23"/>
      <c r="C25" s="71">
        <v>11000</v>
      </c>
      <c r="D25" s="69"/>
      <c r="E25" s="71">
        <v>27500</v>
      </c>
      <c r="G25" s="71">
        <v>16200</v>
      </c>
      <c r="I25" s="71">
        <v>30000</v>
      </c>
      <c r="J25" s="69"/>
    </row>
    <row r="26" spans="1:10" s="20" customFormat="1">
      <c r="A26" s="24" t="s">
        <v>1348</v>
      </c>
      <c r="B26" s="23"/>
      <c r="C26" s="71">
        <v>9999</v>
      </c>
      <c r="D26" s="69"/>
      <c r="E26" s="71">
        <v>11317</v>
      </c>
      <c r="G26" s="71">
        <v>12177</v>
      </c>
      <c r="I26" s="71">
        <v>12665</v>
      </c>
      <c r="J26" s="69"/>
    </row>
    <row r="27" spans="1:10" s="20" customFormat="1">
      <c r="A27" s="24" t="s">
        <v>1576</v>
      </c>
      <c r="B27" s="23"/>
      <c r="C27" s="71">
        <v>2227</v>
      </c>
      <c r="D27" s="69"/>
      <c r="E27" s="71">
        <v>3601</v>
      </c>
      <c r="G27" s="71">
        <v>3994</v>
      </c>
      <c r="I27" s="71">
        <v>4000</v>
      </c>
      <c r="J27" s="69"/>
    </row>
    <row r="28" spans="1:10" s="20" customFormat="1">
      <c r="A28" s="24" t="s">
        <v>1575</v>
      </c>
      <c r="B28" s="23"/>
      <c r="C28" s="71">
        <v>41670</v>
      </c>
      <c r="D28" s="69"/>
      <c r="E28" s="71">
        <v>36338</v>
      </c>
      <c r="G28" s="71">
        <v>37780</v>
      </c>
      <c r="I28" s="71">
        <v>37780</v>
      </c>
      <c r="J28" s="69"/>
    </row>
    <row r="29" spans="1:10" s="20" customFormat="1">
      <c r="A29" s="24" t="s">
        <v>1574</v>
      </c>
      <c r="B29" s="23"/>
      <c r="C29" s="71">
        <v>39362</v>
      </c>
      <c r="D29" s="69"/>
      <c r="E29" s="71">
        <v>36763</v>
      </c>
      <c r="G29" s="71">
        <v>39362</v>
      </c>
      <c r="I29" s="71">
        <v>39362</v>
      </c>
      <c r="J29" s="69"/>
    </row>
    <row r="30" spans="1:10" s="20" customFormat="1">
      <c r="A30" s="24" t="s">
        <v>1573</v>
      </c>
      <c r="B30" s="23"/>
      <c r="C30" s="71">
        <v>169298</v>
      </c>
      <c r="D30" s="69"/>
      <c r="E30" s="71">
        <v>114000</v>
      </c>
      <c r="G30" s="71">
        <v>112000</v>
      </c>
      <c r="I30" s="71">
        <v>115000</v>
      </c>
      <c r="J30" s="69"/>
    </row>
    <row r="31" spans="1:10" s="20" customFormat="1">
      <c r="A31" s="70"/>
      <c r="B31" s="23"/>
      <c r="C31" s="69"/>
      <c r="D31" s="69"/>
      <c r="G31" s="373"/>
      <c r="I31" s="69"/>
      <c r="J31" s="69"/>
    </row>
    <row r="32" spans="1:10" s="14" customFormat="1">
      <c r="A32" s="19"/>
      <c r="B32" s="18"/>
      <c r="C32" s="17"/>
      <c r="D32" s="15"/>
      <c r="E32" s="16"/>
      <c r="F32" s="15"/>
      <c r="G32" s="16"/>
      <c r="H32" s="15"/>
      <c r="I32" s="16"/>
      <c r="J32" s="15"/>
    </row>
    <row r="33" spans="1:10">
      <c r="A33" s="10"/>
      <c r="B33" s="9"/>
      <c r="C33" s="12"/>
      <c r="D33" s="9"/>
      <c r="E33" s="12"/>
      <c r="F33" s="9"/>
      <c r="G33" s="12"/>
      <c r="H33" s="9"/>
      <c r="I33" s="12"/>
      <c r="J33" s="9"/>
    </row>
    <row r="34" spans="1:10">
      <c r="A34" s="1107"/>
      <c r="B34" s="9"/>
      <c r="C34" s="12"/>
      <c r="D34" s="9"/>
      <c r="E34" s="12"/>
      <c r="F34" s="9"/>
      <c r="G34" s="12"/>
      <c r="H34" s="9"/>
      <c r="I34" s="12"/>
      <c r="J34" s="9"/>
    </row>
    <row r="35" spans="1:10">
      <c r="A35" s="10"/>
      <c r="B35" s="9"/>
      <c r="C35" s="12"/>
      <c r="D35" s="9"/>
      <c r="E35" s="12"/>
      <c r="F35" s="9"/>
      <c r="G35" s="12"/>
      <c r="H35" s="9"/>
      <c r="I35" s="12"/>
      <c r="J35" s="9"/>
    </row>
    <row r="36" spans="1:10">
      <c r="A36" s="10"/>
      <c r="B36" s="9"/>
      <c r="C36" s="12"/>
      <c r="D36" s="9"/>
      <c r="E36" s="12"/>
      <c r="F36" s="9"/>
      <c r="G36" s="12"/>
      <c r="H36" s="9"/>
      <c r="I36" s="12"/>
      <c r="J36" s="9"/>
    </row>
    <row r="37" spans="1:10">
      <c r="A37" s="10"/>
      <c r="B37" s="9"/>
      <c r="C37" s="12"/>
      <c r="D37" s="9"/>
      <c r="E37" s="12"/>
      <c r="F37" s="9"/>
      <c r="G37" s="12"/>
      <c r="H37" s="9"/>
      <c r="I37" s="12"/>
      <c r="J37" s="9"/>
    </row>
    <row r="38" spans="1:10">
      <c r="A38" s="10"/>
      <c r="B38" s="9"/>
      <c r="C38" s="12"/>
      <c r="D38" s="9"/>
      <c r="E38" s="12"/>
      <c r="F38" s="9"/>
      <c r="G38" s="12"/>
      <c r="H38" s="9"/>
      <c r="I38" s="12"/>
      <c r="J38" s="9"/>
    </row>
    <row r="39" spans="1:10">
      <c r="A39" s="10"/>
      <c r="B39" s="9"/>
      <c r="C39" s="12"/>
      <c r="D39" s="9"/>
      <c r="E39" s="12"/>
      <c r="F39" s="9"/>
      <c r="G39" s="12"/>
      <c r="H39" s="9"/>
      <c r="I39" s="12"/>
      <c r="J39" s="9"/>
    </row>
    <row r="40" spans="1:10">
      <c r="B40" s="6"/>
      <c r="C40" s="7"/>
      <c r="D40" s="6"/>
      <c r="E40" s="7"/>
      <c r="F40" s="7"/>
    </row>
    <row r="41" spans="1:10">
      <c r="B41" s="6"/>
      <c r="C41" s="7"/>
      <c r="D41" s="6"/>
      <c r="E41" s="7"/>
      <c r="F41" s="7"/>
    </row>
    <row r="42" spans="1:10">
      <c r="B42" s="6"/>
      <c r="C42" s="7"/>
      <c r="D42" s="6"/>
      <c r="E42" s="7"/>
      <c r="F42" s="7"/>
    </row>
    <row r="43" spans="1:10">
      <c r="B43" s="6"/>
      <c r="C43" s="7"/>
      <c r="D43" s="6"/>
      <c r="E43" s="7"/>
      <c r="F43" s="7"/>
    </row>
    <row r="44" spans="1:10">
      <c r="B44" s="6"/>
      <c r="C44" s="7"/>
      <c r="D44" s="6"/>
      <c r="E44" s="7"/>
      <c r="F44" s="7"/>
    </row>
    <row r="45" spans="1:10">
      <c r="B45" s="6"/>
      <c r="C45" s="7"/>
      <c r="D45" s="6"/>
      <c r="E45" s="7"/>
      <c r="F45" s="7"/>
    </row>
    <row r="46" spans="1:10">
      <c r="B46" s="6"/>
      <c r="C46" s="7"/>
      <c r="D46" s="6"/>
      <c r="E46" s="7"/>
      <c r="F46" s="7"/>
    </row>
    <row r="47" spans="1:10">
      <c r="B47" s="6"/>
      <c r="C47" s="7"/>
      <c r="D47" s="6"/>
      <c r="E47" s="7"/>
      <c r="F47" s="7"/>
    </row>
    <row r="48" spans="1:10">
      <c r="B48" s="6"/>
      <c r="C48" s="7"/>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c r="C63" s="6"/>
      <c r="D63" s="6"/>
      <c r="E63" s="7"/>
      <c r="F63" s="7"/>
    </row>
    <row r="64" spans="2:6">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row>
    <row r="70" spans="2:6">
      <c r="B70" s="6"/>
    </row>
    <row r="71" spans="2:6">
      <c r="B71" s="6"/>
    </row>
    <row r="72" spans="2:6">
      <c r="B72" s="6"/>
    </row>
    <row r="73" spans="2:6">
      <c r="B73" s="6"/>
    </row>
    <row r="74" spans="2:6">
      <c r="B74" s="6"/>
    </row>
    <row r="75" spans="2:6">
      <c r="B75" s="6"/>
    </row>
    <row r="76" spans="2:6">
      <c r="B76" s="6"/>
    </row>
    <row r="77" spans="2:6">
      <c r="B77" s="6"/>
    </row>
    <row r="78" spans="2:6">
      <c r="B78" s="6"/>
    </row>
    <row r="79" spans="2:6">
      <c r="B79" s="6"/>
    </row>
    <row r="80" spans="2:6">
      <c r="B80" s="6"/>
    </row>
    <row r="81" spans="2:2">
      <c r="B81" s="6"/>
    </row>
    <row r="82" spans="2:2">
      <c r="B82" s="6"/>
    </row>
    <row r="83" spans="2:2">
      <c r="B83" s="6"/>
    </row>
    <row r="84" spans="2:2">
      <c r="B84" s="6"/>
    </row>
    <row r="85" spans="2:2">
      <c r="B85" s="6"/>
    </row>
  </sheetData>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J8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1594</v>
      </c>
      <c r="C3" s="1041" t="s">
        <v>1593</v>
      </c>
      <c r="D3" s="1038"/>
      <c r="E3" s="1039"/>
      <c r="F3" s="1040"/>
      <c r="G3" s="1039"/>
      <c r="H3" s="1038"/>
      <c r="I3" s="1039"/>
      <c r="J3" s="1038"/>
    </row>
    <row r="4" spans="1:10" s="1033" customFormat="1" ht="15.75">
      <c r="A4" s="1037" t="s">
        <v>46</v>
      </c>
      <c r="B4" s="1041" t="s">
        <v>1621</v>
      </c>
      <c r="C4" s="1041" t="s">
        <v>1620</v>
      </c>
      <c r="D4" s="1038"/>
      <c r="E4" s="1039"/>
      <c r="F4" s="1040"/>
      <c r="G4" s="1039"/>
      <c r="H4" s="1038"/>
      <c r="I4" s="1039"/>
      <c r="J4" s="1038"/>
    </row>
    <row r="5" spans="1:10" s="1033" customFormat="1" ht="15.75">
      <c r="A5" s="1037" t="s">
        <v>43</v>
      </c>
      <c r="B5" s="1036" t="s">
        <v>1619</v>
      </c>
      <c r="C5" s="1036" t="s">
        <v>1618</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row>
    <row r="10" spans="1:10" s="1018" customFormat="1">
      <c r="A10" s="1015" t="s">
        <v>1617</v>
      </c>
      <c r="B10" s="1019"/>
    </row>
    <row r="11" spans="1:10" s="1002" customFormat="1">
      <c r="A11" s="1014" t="s">
        <v>1616</v>
      </c>
      <c r="B11" s="1010"/>
      <c r="C11" s="1008">
        <v>151250</v>
      </c>
      <c r="E11" s="1008">
        <v>80000</v>
      </c>
      <c r="F11" s="1111"/>
      <c r="G11" s="1008">
        <v>81000</v>
      </c>
      <c r="I11" s="1112">
        <v>81000</v>
      </c>
    </row>
    <row r="12" spans="1:10" s="1002" customFormat="1">
      <c r="A12" s="1013" t="s">
        <v>1615</v>
      </c>
      <c r="B12" s="1010"/>
      <c r="C12" s="1008">
        <v>24000</v>
      </c>
      <c r="D12" s="1112"/>
      <c r="E12" s="1008">
        <v>6046</v>
      </c>
      <c r="F12" s="1008"/>
      <c r="G12" s="1008">
        <v>6542</v>
      </c>
      <c r="I12" s="1112">
        <v>6542</v>
      </c>
    </row>
    <row r="13" spans="1:10" s="1002" customFormat="1">
      <c r="A13" s="1013" t="s">
        <v>1614</v>
      </c>
      <c r="B13" s="1010"/>
      <c r="C13" s="84">
        <v>97</v>
      </c>
      <c r="D13" s="1114"/>
      <c r="E13" s="84">
        <v>64</v>
      </c>
      <c r="F13" s="84"/>
      <c r="G13" s="84">
        <v>67</v>
      </c>
      <c r="I13" s="1114">
        <v>67</v>
      </c>
    </row>
    <row r="14" spans="1:10" s="1002" customFormat="1">
      <c r="A14" s="1013" t="s">
        <v>1613</v>
      </c>
      <c r="B14" s="1010"/>
      <c r="C14" s="1008">
        <v>15</v>
      </c>
      <c r="E14" s="1008">
        <v>4</v>
      </c>
      <c r="F14" s="1111"/>
      <c r="G14" s="1008">
        <v>6</v>
      </c>
      <c r="I14" s="1112">
        <v>6</v>
      </c>
    </row>
    <row r="15" spans="1:10" s="1002" customFormat="1">
      <c r="A15" s="1013" t="s">
        <v>1612</v>
      </c>
      <c r="B15" s="1010"/>
      <c r="C15" s="1008">
        <v>47</v>
      </c>
      <c r="E15" s="1008">
        <v>48</v>
      </c>
      <c r="F15" s="1111"/>
      <c r="G15" s="1008">
        <v>48</v>
      </c>
      <c r="I15" s="1112">
        <v>48</v>
      </c>
    </row>
    <row r="16" spans="1:10" s="1002" customFormat="1">
      <c r="A16" s="1013" t="s">
        <v>1611</v>
      </c>
      <c r="B16" s="1010"/>
      <c r="C16" s="1008">
        <v>248</v>
      </c>
      <c r="E16" s="1008">
        <v>252</v>
      </c>
      <c r="F16" s="1111"/>
      <c r="G16" s="1008">
        <v>252</v>
      </c>
      <c r="I16" s="1112">
        <v>252</v>
      </c>
    </row>
    <row r="17" spans="1:10" s="1002" customFormat="1">
      <c r="A17" s="1013" t="s">
        <v>1610</v>
      </c>
      <c r="B17" s="1010"/>
      <c r="C17" s="1008">
        <v>1</v>
      </c>
      <c r="E17" s="1008">
        <v>1</v>
      </c>
      <c r="F17" s="1111"/>
      <c r="G17" s="1008">
        <v>1</v>
      </c>
      <c r="I17" s="1112">
        <v>1</v>
      </c>
    </row>
    <row r="18" spans="1:10" s="1002" customFormat="1">
      <c r="A18" s="1013" t="s">
        <v>1609</v>
      </c>
      <c r="B18" s="1010"/>
      <c r="C18" s="1008">
        <v>25466</v>
      </c>
      <c r="E18" s="1008">
        <v>25716</v>
      </c>
      <c r="F18" s="1111"/>
      <c r="G18" s="1008">
        <v>19800</v>
      </c>
      <c r="I18" s="1112">
        <v>22800</v>
      </c>
    </row>
    <row r="19" spans="1:10" s="1002" customFormat="1">
      <c r="A19" s="1013" t="s">
        <v>1608</v>
      </c>
      <c r="B19" s="1010"/>
      <c r="C19" s="1008">
        <v>20029</v>
      </c>
      <c r="E19" s="1008">
        <v>20232</v>
      </c>
      <c r="F19" s="1111"/>
      <c r="G19" s="1008">
        <v>18240</v>
      </c>
      <c r="I19" s="1112">
        <v>19200</v>
      </c>
    </row>
    <row r="20" spans="1:10" s="1002" customFormat="1">
      <c r="A20" s="1013" t="s">
        <v>1607</v>
      </c>
      <c r="B20" s="1010"/>
      <c r="C20" s="1008">
        <v>175</v>
      </c>
      <c r="E20" s="1008">
        <v>200</v>
      </c>
      <c r="F20" s="1111"/>
      <c r="G20" s="1008">
        <v>200</v>
      </c>
      <c r="I20" s="1112">
        <v>200</v>
      </c>
    </row>
    <row r="21" spans="1:10" s="1002" customFormat="1">
      <c r="A21" s="1013" t="s">
        <v>1606</v>
      </c>
      <c r="B21" s="1010"/>
      <c r="C21" s="1111"/>
      <c r="E21" s="1111"/>
      <c r="F21" s="1111"/>
      <c r="G21" s="1111"/>
    </row>
    <row r="22" spans="1:10" s="1002" customFormat="1">
      <c r="A22" s="1081" t="s">
        <v>1605</v>
      </c>
      <c r="B22" s="1010"/>
      <c r="C22" s="1008">
        <v>726</v>
      </c>
      <c r="E22" s="1008">
        <v>730</v>
      </c>
      <c r="F22" s="1111"/>
      <c r="G22" s="1008">
        <v>730</v>
      </c>
      <c r="I22" s="1112">
        <v>730</v>
      </c>
    </row>
    <row r="23" spans="1:10" s="1002" customFormat="1">
      <c r="A23" s="1081" t="s">
        <v>1604</v>
      </c>
      <c r="B23" s="1010"/>
      <c r="C23" s="1008">
        <v>869</v>
      </c>
      <c r="E23" s="1008">
        <v>607</v>
      </c>
      <c r="F23" s="1111"/>
      <c r="G23" s="1008">
        <v>625</v>
      </c>
      <c r="I23" s="1112">
        <v>635</v>
      </c>
    </row>
    <row r="24" spans="1:10" s="1002" customFormat="1">
      <c r="A24" s="1081" t="s">
        <v>1603</v>
      </c>
      <c r="B24" s="1010"/>
      <c r="C24" s="1008">
        <v>248</v>
      </c>
      <c r="E24" s="1008">
        <v>254</v>
      </c>
      <c r="F24" s="1111"/>
      <c r="G24" s="1008">
        <v>255</v>
      </c>
      <c r="I24" s="1112">
        <v>255</v>
      </c>
    </row>
    <row r="25" spans="1:10" s="1002" customFormat="1">
      <c r="A25" s="1081" t="s">
        <v>1602</v>
      </c>
      <c r="B25" s="1010"/>
      <c r="C25" s="1008">
        <v>202</v>
      </c>
      <c r="E25" s="1008">
        <v>229</v>
      </c>
      <c r="F25" s="1111"/>
      <c r="G25" s="1008">
        <v>225</v>
      </c>
      <c r="I25" s="1112">
        <v>225</v>
      </c>
    </row>
    <row r="26" spans="1:10" s="1018" customFormat="1">
      <c r="A26" s="1015" t="s">
        <v>1601</v>
      </c>
      <c r="B26" s="1019"/>
      <c r="C26" s="1113"/>
      <c r="E26" s="1113"/>
      <c r="F26" s="1113"/>
      <c r="G26" s="1113"/>
    </row>
    <row r="27" spans="1:10" s="1002" customFormat="1">
      <c r="A27" s="1014" t="s">
        <v>1600</v>
      </c>
      <c r="B27" s="1010"/>
      <c r="C27" s="1111"/>
      <c r="E27" s="1111"/>
      <c r="F27" s="1111"/>
      <c r="G27" s="1111"/>
    </row>
    <row r="28" spans="1:10" s="1002" customFormat="1">
      <c r="A28" s="1013" t="s">
        <v>1599</v>
      </c>
      <c r="B28" s="1010"/>
      <c r="C28" s="1008">
        <v>171070</v>
      </c>
      <c r="E28" s="1008">
        <v>171070</v>
      </c>
      <c r="F28" s="1111"/>
      <c r="G28" s="1008">
        <v>171070</v>
      </c>
      <c r="I28" s="1112">
        <v>215000</v>
      </c>
    </row>
    <row r="29" spans="1:10" s="1002" customFormat="1">
      <c r="A29" s="1081" t="s">
        <v>1598</v>
      </c>
      <c r="B29" s="1010"/>
      <c r="C29" s="1008">
        <v>3090</v>
      </c>
      <c r="E29" s="1008">
        <v>3053</v>
      </c>
      <c r="F29" s="1111"/>
      <c r="G29" s="1008">
        <v>3000</v>
      </c>
      <c r="I29" s="1112">
        <v>3048</v>
      </c>
    </row>
    <row r="30" spans="1:10" s="1002" customFormat="1">
      <c r="A30" s="1081" t="s">
        <v>1597</v>
      </c>
      <c r="B30" s="1010"/>
      <c r="C30" s="1008">
        <v>56650</v>
      </c>
      <c r="E30" s="1008">
        <v>59703</v>
      </c>
      <c r="F30" s="1111"/>
      <c r="G30" s="1008">
        <v>62703</v>
      </c>
      <c r="I30" s="1112">
        <v>65703</v>
      </c>
    </row>
    <row r="31" spans="1:10" s="1002" customFormat="1">
      <c r="A31" s="1081"/>
      <c r="B31" s="1010"/>
      <c r="E31" s="1111"/>
      <c r="F31" s="1111"/>
      <c r="G31" s="1111"/>
    </row>
    <row r="32" spans="1:10" s="1051" customFormat="1">
      <c r="A32" s="1011" t="s">
        <v>1</v>
      </c>
      <c r="B32" s="1055"/>
      <c r="C32" s="1054"/>
      <c r="D32" s="1052"/>
      <c r="E32" s="1053"/>
      <c r="F32" s="1052"/>
      <c r="G32" s="1053"/>
      <c r="H32" s="1052"/>
      <c r="I32" s="1053"/>
      <c r="J32" s="1052"/>
    </row>
    <row r="33" spans="1:10" s="1051" customFormat="1" ht="15" customHeight="1">
      <c r="A33" s="1797" t="s">
        <v>1596</v>
      </c>
      <c r="B33" s="1797"/>
      <c r="C33" s="1797"/>
      <c r="D33" s="1797"/>
      <c r="E33" s="1797"/>
      <c r="F33" s="1797"/>
      <c r="G33" s="1797"/>
      <c r="H33" s="1797"/>
      <c r="I33" s="1797"/>
      <c r="J33" s="1110"/>
    </row>
    <row r="34" spans="1:10">
      <c r="A34" s="1797" t="s">
        <v>1595</v>
      </c>
      <c r="B34" s="1756"/>
      <c r="C34" s="1757"/>
      <c r="D34" s="1756"/>
      <c r="E34" s="1757"/>
      <c r="F34" s="1756"/>
      <c r="G34" s="1757"/>
      <c r="H34" s="1756"/>
      <c r="I34" s="1757"/>
      <c r="J34" s="1756"/>
    </row>
    <row r="35" spans="1:10">
      <c r="A35" s="1047"/>
      <c r="B35" s="9"/>
      <c r="C35" s="11"/>
      <c r="D35" s="9"/>
      <c r="E35" s="11"/>
      <c r="F35" s="9"/>
      <c r="G35" s="11"/>
      <c r="H35" s="9"/>
      <c r="I35" s="11"/>
      <c r="J35" s="9"/>
    </row>
    <row r="36" spans="1:10">
      <c r="A36" s="1047"/>
      <c r="B36" s="9"/>
      <c r="C36" s="9"/>
      <c r="D36" s="9"/>
      <c r="E36" s="9"/>
      <c r="F36" s="9"/>
      <c r="G36" s="9"/>
      <c r="H36" s="9"/>
      <c r="I36" s="9"/>
      <c r="J36" s="9"/>
    </row>
    <row r="37" spans="1:10">
      <c r="A37" s="1047"/>
      <c r="B37" s="9"/>
      <c r="C37" s="9"/>
      <c r="D37" s="9"/>
      <c r="E37" s="9"/>
      <c r="F37" s="9"/>
      <c r="G37" s="9"/>
      <c r="H37" s="9"/>
      <c r="I37" s="9"/>
      <c r="J37" s="9"/>
    </row>
    <row r="38" spans="1:10">
      <c r="A38" s="1047"/>
      <c r="B38" s="9"/>
      <c r="C38" s="9"/>
      <c r="D38" s="9"/>
      <c r="E38" s="9"/>
      <c r="F38" s="9"/>
      <c r="G38" s="9"/>
      <c r="H38" s="9"/>
      <c r="I38" s="9"/>
      <c r="J38" s="9"/>
    </row>
    <row r="39" spans="1:10">
      <c r="B39" s="999"/>
      <c r="C39" s="999"/>
      <c r="D39" s="999"/>
      <c r="E39" s="1000"/>
      <c r="F39" s="1000"/>
    </row>
    <row r="40" spans="1:10">
      <c r="B40" s="999"/>
      <c r="C40" s="999"/>
      <c r="D40" s="999"/>
      <c r="E40" s="1000"/>
      <c r="F40" s="1000"/>
    </row>
    <row r="41" spans="1:10">
      <c r="B41" s="999"/>
      <c r="C41" s="999"/>
      <c r="D41" s="999"/>
      <c r="E41" s="1000"/>
      <c r="F41" s="1000"/>
    </row>
    <row r="42" spans="1:10">
      <c r="B42" s="999"/>
      <c r="C42" s="999"/>
      <c r="D42" s="999"/>
      <c r="E42" s="1000"/>
      <c r="F42" s="1000"/>
    </row>
    <row r="43" spans="1:10">
      <c r="B43" s="999"/>
      <c r="C43" s="999"/>
      <c r="D43" s="999"/>
      <c r="E43" s="1000"/>
      <c r="F43" s="1000"/>
    </row>
    <row r="44" spans="1:10">
      <c r="B44" s="999"/>
      <c r="C44" s="999"/>
      <c r="D44" s="999"/>
      <c r="E44" s="1000"/>
      <c r="F44" s="1000"/>
    </row>
    <row r="45" spans="1:10">
      <c r="B45" s="999"/>
      <c r="C45" s="999"/>
      <c r="D45" s="999"/>
      <c r="E45" s="1000"/>
      <c r="F45" s="1000"/>
    </row>
    <row r="46" spans="1:10">
      <c r="B46" s="999"/>
      <c r="C46" s="999"/>
      <c r="D46" s="999"/>
      <c r="E46" s="1000"/>
      <c r="F46" s="1000"/>
    </row>
    <row r="47" spans="1:10">
      <c r="B47" s="999"/>
      <c r="C47" s="999"/>
      <c r="D47" s="999"/>
      <c r="E47" s="1000"/>
      <c r="F47" s="1000"/>
    </row>
    <row r="48" spans="1:10">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c r="C53" s="999"/>
      <c r="D53" s="999"/>
      <c r="E53" s="1000"/>
      <c r="F53" s="1000"/>
    </row>
    <row r="54" spans="2:6">
      <c r="B54" s="999"/>
      <c r="C54" s="999"/>
      <c r="D54" s="999"/>
      <c r="E54" s="1000"/>
      <c r="F54" s="1000"/>
    </row>
    <row r="55" spans="2:6">
      <c r="B55" s="999"/>
      <c r="C55" s="999"/>
      <c r="D55" s="999"/>
      <c r="E55" s="1000"/>
      <c r="F55" s="1000"/>
    </row>
    <row r="56" spans="2:6">
      <c r="B56" s="999"/>
      <c r="C56" s="999"/>
      <c r="D56" s="999"/>
      <c r="E56" s="1000"/>
      <c r="F56" s="1000"/>
    </row>
    <row r="57" spans="2:6">
      <c r="B57" s="999"/>
      <c r="C57" s="999"/>
      <c r="D57" s="999"/>
      <c r="E57" s="1000"/>
      <c r="F57" s="1000"/>
    </row>
    <row r="58" spans="2:6">
      <c r="B58" s="999"/>
      <c r="C58" s="999"/>
      <c r="D58" s="999"/>
      <c r="E58" s="1000"/>
      <c r="F58" s="1000"/>
    </row>
    <row r="59" spans="2:6">
      <c r="B59" s="999"/>
      <c r="C59" s="999"/>
      <c r="D59" s="999"/>
      <c r="E59" s="1000"/>
      <c r="F59" s="1000"/>
    </row>
    <row r="60" spans="2:6">
      <c r="B60" s="999"/>
      <c r="C60" s="999"/>
      <c r="D60" s="999"/>
      <c r="E60" s="1000"/>
      <c r="F60" s="1000"/>
    </row>
    <row r="61" spans="2:6">
      <c r="B61" s="999"/>
      <c r="C61" s="999"/>
      <c r="D61" s="999"/>
      <c r="E61" s="1000"/>
      <c r="F61" s="1000"/>
    </row>
    <row r="62" spans="2:6">
      <c r="B62" s="999"/>
      <c r="C62" s="999"/>
      <c r="D62" s="999"/>
      <c r="E62" s="1000"/>
      <c r="F62" s="1000"/>
    </row>
    <row r="63" spans="2:6">
      <c r="B63" s="999"/>
      <c r="C63" s="999"/>
      <c r="D63" s="999"/>
      <c r="E63" s="1000"/>
      <c r="F63" s="1000"/>
    </row>
    <row r="64" spans="2:6">
      <c r="B64" s="999"/>
      <c r="C64" s="999"/>
      <c r="D64" s="999"/>
      <c r="E64" s="1000"/>
      <c r="F64" s="1000"/>
    </row>
    <row r="65" spans="2:6">
      <c r="B65" s="999"/>
      <c r="C65" s="999"/>
      <c r="D65" s="999"/>
      <c r="E65" s="1000"/>
      <c r="F65" s="1000"/>
    </row>
    <row r="66" spans="2:6">
      <c r="B66" s="999"/>
      <c r="C66" s="999"/>
      <c r="D66" s="999"/>
      <c r="E66" s="1000"/>
      <c r="F66" s="1000"/>
    </row>
    <row r="67" spans="2:6">
      <c r="B67" s="999"/>
      <c r="C67" s="999"/>
      <c r="D67" s="999"/>
      <c r="E67" s="1000"/>
      <c r="F67" s="1000"/>
    </row>
    <row r="68" spans="2:6">
      <c r="B68" s="999"/>
    </row>
    <row r="69" spans="2:6">
      <c r="B69" s="999"/>
    </row>
    <row r="70" spans="2:6">
      <c r="B70" s="999"/>
    </row>
    <row r="71" spans="2:6">
      <c r="B71" s="999"/>
    </row>
    <row r="72" spans="2:6">
      <c r="B72" s="999"/>
    </row>
    <row r="73" spans="2:6">
      <c r="B73" s="999"/>
    </row>
    <row r="74" spans="2:6">
      <c r="B74" s="999"/>
    </row>
    <row r="75" spans="2:6">
      <c r="B75" s="999"/>
    </row>
    <row r="76" spans="2:6">
      <c r="B76" s="999"/>
    </row>
    <row r="77" spans="2:6">
      <c r="B77" s="999"/>
    </row>
    <row r="78" spans="2:6">
      <c r="B78" s="999"/>
    </row>
    <row r="79" spans="2:6">
      <c r="B79" s="999"/>
    </row>
    <row r="80" spans="2:6">
      <c r="B80" s="999"/>
    </row>
    <row r="81" spans="2:2">
      <c r="B81" s="999"/>
    </row>
    <row r="82" spans="2:2">
      <c r="B82" s="999"/>
    </row>
    <row r="83" spans="2:2">
      <c r="B83" s="999"/>
    </row>
    <row r="84" spans="2:2">
      <c r="B84" s="999"/>
    </row>
  </sheetData>
  <mergeCells count="2">
    <mergeCell ref="A34:J34"/>
    <mergeCell ref="A33:I33"/>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J6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7" sqref="A17"/>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1594</v>
      </c>
      <c r="C3" s="1041" t="s">
        <v>1593</v>
      </c>
      <c r="D3" s="1038"/>
      <c r="E3" s="1039"/>
      <c r="F3" s="1040"/>
      <c r="G3" s="1039"/>
      <c r="H3" s="1038"/>
      <c r="I3" s="1039"/>
      <c r="J3" s="1038"/>
    </row>
    <row r="4" spans="1:10" s="1033" customFormat="1" ht="15.75">
      <c r="A4" s="1037" t="s">
        <v>46</v>
      </c>
      <c r="B4" s="1041" t="s">
        <v>1621</v>
      </c>
      <c r="C4" s="1041" t="s">
        <v>1620</v>
      </c>
      <c r="D4" s="1038"/>
      <c r="E4" s="1039"/>
      <c r="F4" s="1040"/>
      <c r="G4" s="1039"/>
      <c r="H4" s="1038"/>
      <c r="I4" s="1039"/>
      <c r="J4" s="1038"/>
    </row>
    <row r="5" spans="1:10" s="1033" customFormat="1" ht="15.75">
      <c r="A5" s="1037" t="s">
        <v>43</v>
      </c>
      <c r="B5" s="1036" t="s">
        <v>1627</v>
      </c>
      <c r="C5" s="1036" t="s">
        <v>1626</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305</v>
      </c>
      <c r="B9" s="1019"/>
    </row>
    <row r="10" spans="1:10" s="1018" customFormat="1">
      <c r="A10" s="1015" t="s">
        <v>1625</v>
      </c>
      <c r="B10" s="1019"/>
    </row>
    <row r="11" spans="1:10" s="1002" customFormat="1">
      <c r="A11" s="1014" t="s">
        <v>1624</v>
      </c>
      <c r="B11" s="1010"/>
      <c r="C11" s="1008">
        <v>312</v>
      </c>
      <c r="D11" s="1008"/>
      <c r="E11" s="1008">
        <v>312</v>
      </c>
      <c r="F11" s="1008"/>
      <c r="G11" s="1008">
        <v>312</v>
      </c>
      <c r="I11" s="1008">
        <v>312</v>
      </c>
    </row>
    <row r="12" spans="1:10" s="1002" customFormat="1">
      <c r="A12" s="1013" t="s">
        <v>170</v>
      </c>
      <c r="B12" s="1010"/>
      <c r="C12" s="1008">
        <v>300</v>
      </c>
      <c r="D12" s="1008"/>
      <c r="E12" s="1008">
        <v>303</v>
      </c>
      <c r="F12" s="1008"/>
      <c r="G12" s="1008">
        <v>304</v>
      </c>
      <c r="I12" s="1008">
        <v>304</v>
      </c>
    </row>
    <row r="13" spans="1:10" s="1002" customFormat="1">
      <c r="A13" s="1013" t="s">
        <v>1623</v>
      </c>
      <c r="B13" s="1010"/>
      <c r="C13" s="1116" t="s">
        <v>1622</v>
      </c>
      <c r="D13" s="1117"/>
      <c r="E13" s="1116" t="s">
        <v>1622</v>
      </c>
      <c r="F13" s="1111"/>
      <c r="G13" s="1116" t="s">
        <v>1622</v>
      </c>
      <c r="I13" s="1116" t="s">
        <v>1622</v>
      </c>
    </row>
    <row r="14" spans="1:10" s="1002" customFormat="1">
      <c r="A14" s="1013" t="s">
        <v>314</v>
      </c>
      <c r="B14" s="1010"/>
      <c r="C14" s="84">
        <f>(28057)*1000/C12</f>
        <v>93523.333333333328</v>
      </c>
      <c r="D14" s="84"/>
      <c r="E14" s="84">
        <f>(29217)*1000/E12</f>
        <v>96425.742574257427</v>
      </c>
      <c r="F14" s="84"/>
      <c r="G14" s="84">
        <f>(29831)*1000/G12</f>
        <v>98128.289473684214</v>
      </c>
      <c r="I14" s="84">
        <f>(29547)*1000/I12</f>
        <v>97194.078947368427</v>
      </c>
    </row>
    <row r="15" spans="1:10" s="1002" customFormat="1">
      <c r="A15" s="1013" t="s">
        <v>313</v>
      </c>
      <c r="B15" s="1010"/>
      <c r="C15" s="1115">
        <f>C14/365</f>
        <v>256.22831050228308</v>
      </c>
      <c r="D15" s="1115"/>
      <c r="E15" s="1115">
        <f>E14/365</f>
        <v>264.18011664180119</v>
      </c>
      <c r="F15" s="1115"/>
      <c r="G15" s="1115">
        <f>G14/365</f>
        <v>268.84462869502522</v>
      </c>
      <c r="I15" s="1115">
        <f>I14/365</f>
        <v>266.28514780100937</v>
      </c>
    </row>
    <row r="16" spans="1:10" s="1002" customFormat="1">
      <c r="A16" s="1013"/>
      <c r="B16" s="1010"/>
      <c r="C16" s="1111"/>
      <c r="D16" s="1111"/>
      <c r="E16" s="1111"/>
      <c r="F16" s="1111"/>
      <c r="G16" s="1111"/>
    </row>
    <row r="17" spans="1:10" s="1051" customFormat="1">
      <c r="A17" s="1011"/>
      <c r="B17" s="1055"/>
      <c r="C17" s="1054"/>
      <c r="D17" s="1052"/>
      <c r="E17" s="1053"/>
      <c r="F17" s="1052"/>
      <c r="G17" s="1053"/>
      <c r="H17" s="1052"/>
      <c r="I17" s="1053"/>
      <c r="J17" s="1052"/>
    </row>
    <row r="18" spans="1:10">
      <c r="A18" s="1047"/>
      <c r="B18" s="9"/>
      <c r="C18" s="9"/>
      <c r="D18" s="9"/>
      <c r="E18" s="9"/>
      <c r="F18" s="9"/>
      <c r="G18" s="9"/>
      <c r="H18" s="9"/>
      <c r="I18" s="9"/>
      <c r="J18" s="9"/>
    </row>
    <row r="19" spans="1:10">
      <c r="A19" s="1047"/>
      <c r="B19" s="9"/>
      <c r="C19" s="11"/>
      <c r="D19" s="9"/>
      <c r="E19" s="11"/>
      <c r="F19" s="9"/>
      <c r="G19" s="11"/>
      <c r="H19" s="9"/>
      <c r="I19" s="11"/>
      <c r="J19" s="9"/>
    </row>
    <row r="20" spans="1:10">
      <c r="A20" s="1047"/>
      <c r="B20" s="9"/>
      <c r="C20" s="9"/>
      <c r="D20" s="9"/>
      <c r="E20" s="9"/>
      <c r="F20" s="9"/>
      <c r="G20" s="9"/>
      <c r="H20" s="9"/>
      <c r="I20" s="9"/>
      <c r="J20" s="9"/>
    </row>
    <row r="21" spans="1:10">
      <c r="A21" s="1047"/>
      <c r="B21" s="9"/>
      <c r="C21" s="9"/>
      <c r="D21" s="9"/>
      <c r="E21" s="9"/>
      <c r="F21" s="9"/>
      <c r="G21" s="9"/>
      <c r="H21" s="9"/>
      <c r="I21" s="9"/>
      <c r="J21" s="9"/>
    </row>
    <row r="22" spans="1:10">
      <c r="A22" s="1047"/>
      <c r="B22" s="9"/>
      <c r="C22" s="9"/>
      <c r="D22" s="9"/>
      <c r="E22" s="9"/>
      <c r="F22" s="9"/>
      <c r="G22" s="9"/>
      <c r="H22" s="9"/>
      <c r="I22" s="9"/>
      <c r="J22" s="9"/>
    </row>
    <row r="23" spans="1:10">
      <c r="B23" s="999"/>
      <c r="C23" s="999"/>
      <c r="D23" s="999"/>
      <c r="E23" s="1000"/>
      <c r="F23" s="1000"/>
    </row>
    <row r="24" spans="1:10">
      <c r="B24" s="999"/>
      <c r="C24" s="999"/>
      <c r="D24" s="999"/>
      <c r="E24" s="1000"/>
      <c r="F24" s="1000"/>
    </row>
    <row r="25" spans="1:10">
      <c r="B25" s="999"/>
      <c r="C25" s="999"/>
      <c r="D25" s="999"/>
      <c r="E25" s="1000"/>
      <c r="F25" s="1000"/>
    </row>
    <row r="26" spans="1:10">
      <c r="B26" s="999"/>
      <c r="C26" s="999"/>
      <c r="D26" s="999"/>
      <c r="E26" s="1000"/>
      <c r="F26" s="1000"/>
    </row>
    <row r="27" spans="1:10">
      <c r="B27" s="999"/>
      <c r="C27" s="999"/>
      <c r="D27" s="999"/>
      <c r="E27" s="1000"/>
      <c r="F27" s="1000"/>
    </row>
    <row r="28" spans="1:10">
      <c r="B28" s="999"/>
      <c r="C28" s="999"/>
      <c r="D28" s="999"/>
      <c r="E28" s="1000"/>
      <c r="F28" s="1000"/>
    </row>
    <row r="29" spans="1:10">
      <c r="B29" s="999"/>
      <c r="C29" s="999"/>
      <c r="D29" s="999"/>
      <c r="E29" s="1000"/>
      <c r="F29" s="1000"/>
    </row>
    <row r="30" spans="1:10">
      <c r="B30" s="999"/>
      <c r="C30" s="999"/>
      <c r="D30" s="999"/>
      <c r="E30" s="1000"/>
      <c r="F30" s="1000"/>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c r="C44" s="999"/>
      <c r="D44" s="999"/>
      <c r="E44" s="1000"/>
      <c r="F44" s="1000"/>
    </row>
    <row r="45" spans="2:6">
      <c r="B45" s="999"/>
      <c r="C45" s="999"/>
      <c r="D45" s="999"/>
      <c r="E45" s="1000"/>
      <c r="F45" s="1000"/>
    </row>
    <row r="46" spans="2:6">
      <c r="B46" s="999"/>
      <c r="C46" s="999"/>
      <c r="D46" s="999"/>
      <c r="E46" s="1000"/>
      <c r="F46" s="1000"/>
    </row>
    <row r="47" spans="2:6">
      <c r="B47" s="999"/>
      <c r="C47" s="999"/>
      <c r="D47" s="999"/>
      <c r="E47" s="1000"/>
      <c r="F47" s="1000"/>
    </row>
    <row r="48" spans="2:6">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row>
    <row r="53" spans="2:6">
      <c r="B53" s="999"/>
    </row>
    <row r="54" spans="2:6">
      <c r="B54" s="999"/>
    </row>
    <row r="55" spans="2:6">
      <c r="B55" s="999"/>
    </row>
    <row r="56" spans="2:6">
      <c r="B56" s="999"/>
    </row>
    <row r="57" spans="2:6">
      <c r="B57" s="999"/>
    </row>
    <row r="58" spans="2:6">
      <c r="B58" s="999"/>
    </row>
    <row r="59" spans="2:6">
      <c r="B59" s="999"/>
    </row>
    <row r="60" spans="2:6">
      <c r="B60" s="999"/>
    </row>
    <row r="61" spans="2:6">
      <c r="B61" s="999"/>
    </row>
    <row r="62" spans="2:6">
      <c r="B62" s="999"/>
    </row>
    <row r="63" spans="2:6">
      <c r="B63" s="999"/>
    </row>
    <row r="64" spans="2:6">
      <c r="B64" s="999"/>
    </row>
    <row r="65" spans="2:2">
      <c r="B65" s="999"/>
    </row>
    <row r="66" spans="2:2">
      <c r="B66" s="999"/>
    </row>
    <row r="67" spans="2:2">
      <c r="B67" s="999"/>
    </row>
    <row r="68" spans="2:2">
      <c r="B68"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6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7" sqref="A17"/>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1594</v>
      </c>
      <c r="C3" s="1041" t="s">
        <v>1593</v>
      </c>
      <c r="D3" s="1038"/>
      <c r="E3" s="1039"/>
      <c r="F3" s="1040"/>
      <c r="G3" s="1039"/>
      <c r="H3" s="1038"/>
      <c r="I3" s="1039"/>
      <c r="J3" s="1038"/>
    </row>
    <row r="4" spans="1:10" s="1033" customFormat="1" ht="15.75">
      <c r="A4" s="1037" t="s">
        <v>46</v>
      </c>
      <c r="B4" s="1041" t="s">
        <v>1621</v>
      </c>
      <c r="C4" s="1041" t="s">
        <v>1620</v>
      </c>
      <c r="D4" s="1038"/>
      <c r="E4" s="1039"/>
      <c r="F4" s="1040"/>
      <c r="G4" s="1039"/>
      <c r="H4" s="1038"/>
      <c r="I4" s="1039"/>
      <c r="J4" s="1038"/>
    </row>
    <row r="5" spans="1:10" s="1033" customFormat="1" ht="15.75">
      <c r="A5" s="1037" t="s">
        <v>43</v>
      </c>
      <c r="B5" s="1036" t="s">
        <v>1630</v>
      </c>
      <c r="C5" s="1036" t="s">
        <v>1629</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305</v>
      </c>
      <c r="B9" s="1019"/>
      <c r="C9" s="1113"/>
      <c r="D9" s="1113"/>
      <c r="E9" s="1113"/>
      <c r="F9" s="1113"/>
      <c r="G9" s="1113"/>
      <c r="H9" s="1113"/>
      <c r="I9" s="1113"/>
    </row>
    <row r="10" spans="1:10" s="1018" customFormat="1">
      <c r="A10" s="1015" t="s">
        <v>1625</v>
      </c>
      <c r="B10" s="1019"/>
      <c r="C10" s="1113"/>
      <c r="D10" s="1113"/>
      <c r="E10" s="1113"/>
      <c r="F10" s="1113"/>
      <c r="G10" s="1113"/>
      <c r="H10" s="1113"/>
      <c r="I10" s="1113"/>
    </row>
    <row r="11" spans="1:10" s="1002" customFormat="1">
      <c r="A11" s="1014" t="s">
        <v>1624</v>
      </c>
      <c r="B11" s="1010"/>
      <c r="C11" s="1008">
        <v>336</v>
      </c>
      <c r="D11" s="1008"/>
      <c r="E11" s="1008">
        <v>336</v>
      </c>
      <c r="F11" s="1008"/>
      <c r="G11" s="1008">
        <v>336</v>
      </c>
      <c r="H11" s="1111"/>
      <c r="I11" s="1008">
        <v>336</v>
      </c>
    </row>
    <row r="12" spans="1:10" s="1002" customFormat="1">
      <c r="A12" s="1013" t="s">
        <v>170</v>
      </c>
      <c r="B12" s="1010"/>
      <c r="C12" s="1008">
        <v>321</v>
      </c>
      <c r="D12" s="1111"/>
      <c r="E12" s="1008">
        <v>322</v>
      </c>
      <c r="F12" s="1111"/>
      <c r="G12" s="1008">
        <v>323</v>
      </c>
      <c r="H12" s="1111"/>
      <c r="I12" s="1008">
        <v>323</v>
      </c>
    </row>
    <row r="13" spans="1:10" s="1002" customFormat="1">
      <c r="A13" s="1013" t="s">
        <v>1623</v>
      </c>
      <c r="B13" s="1010"/>
      <c r="C13" s="1117" t="s">
        <v>1628</v>
      </c>
      <c r="D13" s="1111"/>
      <c r="E13" s="1117" t="s">
        <v>1628</v>
      </c>
      <c r="F13" s="1111"/>
      <c r="G13" s="1117" t="s">
        <v>1628</v>
      </c>
      <c r="H13" s="1111"/>
      <c r="I13" s="1117" t="s">
        <v>1628</v>
      </c>
    </row>
    <row r="14" spans="1:10" s="1002" customFormat="1">
      <c r="A14" s="1013" t="s">
        <v>314</v>
      </c>
      <c r="B14" s="1010"/>
      <c r="C14" s="1120">
        <f>(30182-0)*1000/C12</f>
        <v>94024.922118380069</v>
      </c>
      <c r="D14" s="1111"/>
      <c r="E14" s="1120">
        <f>(29300)*1000/E12</f>
        <v>90993.788819875772</v>
      </c>
      <c r="F14" s="1111"/>
      <c r="G14" s="1120">
        <f>(30264)*1000/G12</f>
        <v>93696.594427244578</v>
      </c>
      <c r="H14" s="1111"/>
      <c r="I14" s="1120">
        <f>(29924)*1000/I12</f>
        <v>92643.962848297218</v>
      </c>
    </row>
    <row r="15" spans="1:10" s="1002" customFormat="1">
      <c r="A15" s="1013" t="s">
        <v>313</v>
      </c>
      <c r="B15" s="1010"/>
      <c r="C15" s="1119">
        <f>C14/365</f>
        <v>257.60252635172623</v>
      </c>
      <c r="D15" s="1111"/>
      <c r="E15" s="1119">
        <f>E14/365</f>
        <v>249.29805156130348</v>
      </c>
      <c r="F15" s="1111"/>
      <c r="G15" s="1119">
        <f>G14/365</f>
        <v>256.70299843080704</v>
      </c>
      <c r="H15" s="1111"/>
      <c r="I15" s="1119">
        <f>I14/365</f>
        <v>253.81907629670471</v>
      </c>
    </row>
    <row r="16" spans="1:10" s="1002" customFormat="1">
      <c r="A16" s="1013"/>
      <c r="B16" s="1010"/>
      <c r="C16" s="1111"/>
      <c r="D16" s="1111"/>
      <c r="E16" s="1111"/>
      <c r="F16" s="1111"/>
      <c r="G16" s="1111"/>
      <c r="H16" s="1111"/>
      <c r="I16" s="1111"/>
    </row>
    <row r="17" spans="1:10" s="1051" customFormat="1">
      <c r="A17" s="1011"/>
      <c r="B17" s="1055"/>
      <c r="C17" s="1054"/>
      <c r="D17" s="1118"/>
      <c r="E17" s="1054"/>
      <c r="F17" s="1118"/>
      <c r="G17" s="1054"/>
      <c r="H17" s="1118"/>
      <c r="I17" s="1054"/>
      <c r="J17" s="1052"/>
    </row>
    <row r="18" spans="1:10">
      <c r="B18" s="999"/>
      <c r="C18" s="999"/>
      <c r="D18" s="999"/>
      <c r="E18" s="1000"/>
      <c r="F18" s="1000"/>
    </row>
    <row r="19" spans="1:10">
      <c r="B19" s="999"/>
      <c r="C19" s="999"/>
      <c r="D19" s="999"/>
      <c r="E19" s="1000"/>
      <c r="F19" s="1000"/>
    </row>
    <row r="20" spans="1:10">
      <c r="B20" s="999"/>
      <c r="C20" s="999"/>
      <c r="D20" s="999"/>
      <c r="E20" s="1000"/>
      <c r="F20" s="1000"/>
    </row>
    <row r="21" spans="1:10">
      <c r="B21" s="999"/>
      <c r="C21" s="999"/>
      <c r="D21" s="999"/>
      <c r="E21" s="1000"/>
      <c r="F21" s="1000"/>
    </row>
    <row r="22" spans="1:10">
      <c r="B22" s="999"/>
      <c r="C22" s="999"/>
      <c r="D22" s="999"/>
      <c r="E22" s="1000"/>
      <c r="F22" s="1000"/>
    </row>
    <row r="23" spans="1:10">
      <c r="B23" s="999"/>
      <c r="C23" s="999"/>
      <c r="D23" s="999"/>
      <c r="E23" s="1000"/>
      <c r="F23" s="1000"/>
    </row>
    <row r="24" spans="1:10">
      <c r="B24" s="999"/>
      <c r="C24" s="999"/>
      <c r="D24" s="999"/>
      <c r="E24" s="1000"/>
      <c r="F24" s="1000"/>
    </row>
    <row r="25" spans="1:10">
      <c r="B25" s="999"/>
      <c r="C25" s="999"/>
      <c r="D25" s="999"/>
      <c r="E25" s="1000"/>
      <c r="F25" s="1000"/>
    </row>
    <row r="26" spans="1:10">
      <c r="B26" s="999"/>
      <c r="C26" s="999"/>
      <c r="D26" s="999"/>
      <c r="E26" s="1000"/>
      <c r="F26" s="1000"/>
    </row>
    <row r="27" spans="1:10">
      <c r="B27" s="999"/>
      <c r="C27" s="999"/>
      <c r="D27" s="999"/>
      <c r="E27" s="1000"/>
      <c r="F27" s="1000"/>
    </row>
    <row r="28" spans="1:10">
      <c r="B28" s="999"/>
      <c r="C28" s="999"/>
      <c r="D28" s="999"/>
      <c r="E28" s="1000"/>
      <c r="F28" s="1000"/>
    </row>
    <row r="29" spans="1:10">
      <c r="B29" s="999"/>
      <c r="C29" s="999"/>
      <c r="D29" s="999"/>
      <c r="E29" s="1000"/>
      <c r="F29" s="1000"/>
    </row>
    <row r="30" spans="1:10">
      <c r="B30" s="999"/>
      <c r="C30" s="999"/>
      <c r="D30" s="999"/>
      <c r="E30" s="1000"/>
      <c r="F30" s="1000"/>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row>
    <row r="45" spans="2:6">
      <c r="B45" s="999"/>
    </row>
    <row r="46" spans="2:6">
      <c r="B46" s="999"/>
    </row>
    <row r="47" spans="2:6">
      <c r="B47" s="999"/>
    </row>
    <row r="48" spans="2:6">
      <c r="B48" s="999"/>
    </row>
    <row r="49" spans="2:2">
      <c r="B49" s="999"/>
    </row>
    <row r="50" spans="2:2">
      <c r="B50" s="999"/>
    </row>
    <row r="51" spans="2:2">
      <c r="B51" s="999"/>
    </row>
    <row r="52" spans="2:2">
      <c r="B52" s="999"/>
    </row>
    <row r="53" spans="2:2">
      <c r="B53" s="999"/>
    </row>
    <row r="54" spans="2:2">
      <c r="B54" s="999"/>
    </row>
    <row r="55" spans="2:2">
      <c r="B55" s="999"/>
    </row>
    <row r="56" spans="2:2">
      <c r="B56" s="999"/>
    </row>
    <row r="57" spans="2:2">
      <c r="B57" s="999"/>
    </row>
    <row r="58" spans="2:2">
      <c r="B58" s="999"/>
    </row>
    <row r="59" spans="2:2">
      <c r="B59" s="999"/>
    </row>
    <row r="60" spans="2:2">
      <c r="B60"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6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7" sqref="A17"/>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6.57031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1594</v>
      </c>
      <c r="C3" s="1041" t="s">
        <v>1593</v>
      </c>
      <c r="D3" s="1038"/>
      <c r="E3" s="1039"/>
      <c r="F3" s="1040"/>
      <c r="G3" s="1039"/>
      <c r="H3" s="1038"/>
      <c r="I3" s="1039"/>
      <c r="J3" s="1038"/>
    </row>
    <row r="4" spans="1:10" s="1033" customFormat="1" ht="15.75">
      <c r="A4" s="1037" t="s">
        <v>46</v>
      </c>
      <c r="B4" s="1041" t="s">
        <v>1621</v>
      </c>
      <c r="C4" s="1041" t="s">
        <v>1620</v>
      </c>
      <c r="D4" s="1038"/>
      <c r="E4" s="1039"/>
      <c r="F4" s="1040"/>
      <c r="G4" s="1039"/>
      <c r="H4" s="1038"/>
      <c r="I4" s="1039"/>
      <c r="J4" s="1038"/>
    </row>
    <row r="5" spans="1:10" s="1033" customFormat="1" ht="15.75">
      <c r="A5" s="1037" t="s">
        <v>43</v>
      </c>
      <c r="B5" s="1036" t="s">
        <v>1633</v>
      </c>
      <c r="C5" s="1036" t="s">
        <v>1632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305</v>
      </c>
      <c r="B9" s="1019"/>
    </row>
    <row r="10" spans="1:10" s="1018" customFormat="1">
      <c r="A10" s="1015" t="s">
        <v>1625</v>
      </c>
      <c r="B10" s="1019"/>
    </row>
    <row r="11" spans="1:10" s="1002" customFormat="1">
      <c r="A11" s="1014" t="s">
        <v>1624</v>
      </c>
      <c r="B11" s="1010"/>
      <c r="C11" s="1008">
        <v>300</v>
      </c>
      <c r="D11" s="1111"/>
      <c r="E11" s="1008">
        <v>300</v>
      </c>
      <c r="F11" s="1111"/>
      <c r="G11" s="1008">
        <v>300</v>
      </c>
      <c r="I11" s="1008">
        <v>300</v>
      </c>
    </row>
    <row r="12" spans="1:10" s="1002" customFormat="1">
      <c r="A12" s="1013" t="s">
        <v>170</v>
      </c>
      <c r="B12" s="1010"/>
      <c r="C12" s="1008">
        <v>288</v>
      </c>
      <c r="D12" s="1111"/>
      <c r="E12" s="1008">
        <v>286</v>
      </c>
      <c r="F12" s="1111"/>
      <c r="G12" s="1008">
        <v>288</v>
      </c>
      <c r="I12" s="1008">
        <v>290</v>
      </c>
    </row>
    <row r="13" spans="1:10" s="1002" customFormat="1">
      <c r="A13" s="1013" t="s">
        <v>1623</v>
      </c>
      <c r="B13" s="1010"/>
      <c r="C13" s="1121" t="s">
        <v>1631</v>
      </c>
      <c r="D13" s="1111"/>
      <c r="E13" s="1121" t="s">
        <v>1631</v>
      </c>
      <c r="F13" s="1111"/>
      <c r="G13" s="1121" t="s">
        <v>1631</v>
      </c>
      <c r="I13" s="1121" t="s">
        <v>1622</v>
      </c>
    </row>
    <row r="14" spans="1:10" s="1002" customFormat="1">
      <c r="A14" s="1013" t="s">
        <v>314</v>
      </c>
      <c r="B14" s="1010"/>
      <c r="C14" s="1120">
        <f>(29205-0)*1000/C12</f>
        <v>101406.25</v>
      </c>
      <c r="D14" s="1111"/>
      <c r="E14" s="1120">
        <f>(29246)*1000/E12</f>
        <v>102258.74125874125</v>
      </c>
      <c r="F14" s="1111"/>
      <c r="G14" s="1120">
        <f>(30414)*1000/G12</f>
        <v>105604.16666666667</v>
      </c>
      <c r="I14" s="1120">
        <f>(30148)*1000/I12</f>
        <v>103958.62068965517</v>
      </c>
    </row>
    <row r="15" spans="1:10" s="1002" customFormat="1">
      <c r="A15" s="1013" t="s">
        <v>313</v>
      </c>
      <c r="B15" s="1010"/>
      <c r="C15" s="1115">
        <f>C14/365</f>
        <v>277.82534246575341</v>
      </c>
      <c r="D15" s="1111"/>
      <c r="E15" s="1115">
        <f>E14/365</f>
        <v>280.1609349554555</v>
      </c>
      <c r="F15" s="1111"/>
      <c r="G15" s="1115">
        <f>G14/365</f>
        <v>289.32648401826486</v>
      </c>
      <c r="I15" s="1115">
        <f>I14/365</f>
        <v>284.8181388757676</v>
      </c>
    </row>
    <row r="16" spans="1:10" s="1002" customFormat="1">
      <c r="A16" s="1013"/>
      <c r="B16" s="1010"/>
      <c r="C16" s="1111"/>
      <c r="D16" s="1111"/>
      <c r="E16" s="1111"/>
      <c r="F16" s="1111"/>
      <c r="G16" s="1111"/>
    </row>
    <row r="17" spans="1:10" s="1051" customFormat="1">
      <c r="A17" s="1011"/>
      <c r="B17" s="1055"/>
      <c r="C17" s="1054"/>
      <c r="D17" s="1052"/>
      <c r="E17" s="1053"/>
      <c r="F17" s="1052"/>
      <c r="G17" s="1053"/>
      <c r="H17" s="1052"/>
      <c r="I17" s="1053"/>
      <c r="J17" s="1052"/>
    </row>
    <row r="18" spans="1:10">
      <c r="A18" s="1047"/>
      <c r="B18" s="9"/>
      <c r="C18" s="11"/>
      <c r="D18" s="9"/>
      <c r="E18" s="11"/>
      <c r="F18" s="9"/>
      <c r="G18" s="11"/>
      <c r="H18" s="9"/>
      <c r="I18" s="11"/>
      <c r="J18" s="9"/>
    </row>
    <row r="19" spans="1:10">
      <c r="A19" s="1047"/>
      <c r="B19" s="9"/>
      <c r="C19" s="9"/>
      <c r="D19" s="9"/>
      <c r="E19" s="9"/>
      <c r="F19" s="9"/>
      <c r="G19" s="9"/>
      <c r="H19" s="9"/>
      <c r="I19" s="9"/>
      <c r="J19" s="9"/>
    </row>
    <row r="20" spans="1:10">
      <c r="A20" s="1047"/>
      <c r="B20" s="9"/>
      <c r="C20" s="11"/>
      <c r="D20" s="9"/>
      <c r="E20" s="11"/>
      <c r="F20" s="9"/>
      <c r="G20" s="11"/>
      <c r="H20" s="9"/>
      <c r="I20" s="11"/>
      <c r="J20" s="9"/>
    </row>
    <row r="21" spans="1:10">
      <c r="A21" s="1047"/>
      <c r="B21" s="9"/>
      <c r="C21" s="9"/>
      <c r="D21" s="9"/>
      <c r="E21" s="9"/>
      <c r="F21" s="9"/>
      <c r="G21" s="9"/>
      <c r="H21" s="9"/>
      <c r="I21" s="9"/>
      <c r="J21" s="9"/>
    </row>
    <row r="22" spans="1:10">
      <c r="A22" s="1047"/>
      <c r="B22" s="9"/>
      <c r="C22" s="9"/>
      <c r="D22" s="9"/>
      <c r="E22" s="9"/>
      <c r="F22" s="9"/>
      <c r="G22" s="9"/>
      <c r="H22" s="9"/>
      <c r="I22" s="9"/>
      <c r="J22" s="9"/>
    </row>
    <row r="23" spans="1:10">
      <c r="A23" s="1047"/>
      <c r="B23" s="9"/>
      <c r="C23" s="9"/>
      <c r="D23" s="9"/>
      <c r="E23" s="9"/>
      <c r="F23" s="9"/>
      <c r="G23" s="9"/>
      <c r="H23" s="9"/>
      <c r="I23" s="9"/>
      <c r="J23" s="9"/>
    </row>
    <row r="24" spans="1:10">
      <c r="B24" s="999"/>
      <c r="C24" s="999"/>
      <c r="D24" s="999"/>
      <c r="E24" s="1000"/>
      <c r="F24" s="1000"/>
    </row>
    <row r="25" spans="1:10">
      <c r="B25" s="999"/>
      <c r="C25" s="999"/>
      <c r="D25" s="999"/>
      <c r="E25" s="1000"/>
      <c r="F25" s="1000"/>
    </row>
    <row r="26" spans="1:10">
      <c r="B26" s="999"/>
      <c r="C26" s="999"/>
      <c r="D26" s="999"/>
      <c r="E26" s="1000"/>
      <c r="F26" s="1000"/>
    </row>
    <row r="27" spans="1:10">
      <c r="B27" s="999"/>
      <c r="C27" s="999"/>
      <c r="D27" s="999"/>
      <c r="E27" s="1000"/>
      <c r="F27" s="1000"/>
    </row>
    <row r="28" spans="1:10">
      <c r="B28" s="999"/>
      <c r="C28" s="999"/>
      <c r="D28" s="999"/>
      <c r="E28" s="1000"/>
      <c r="F28" s="1000"/>
    </row>
    <row r="29" spans="1:10">
      <c r="B29" s="999"/>
      <c r="C29" s="999"/>
      <c r="D29" s="999"/>
      <c r="E29" s="1000"/>
      <c r="F29" s="1000"/>
    </row>
    <row r="30" spans="1:10">
      <c r="B30" s="999"/>
      <c r="C30" s="999"/>
      <c r="D30" s="999"/>
      <c r="E30" s="1000"/>
      <c r="F30" s="1000"/>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c r="C44" s="999"/>
      <c r="D44" s="999"/>
      <c r="E44" s="1000"/>
      <c r="F44" s="1000"/>
    </row>
    <row r="45" spans="2:6">
      <c r="B45" s="999"/>
      <c r="C45" s="999"/>
      <c r="D45" s="999"/>
      <c r="E45" s="1000"/>
      <c r="F45" s="1000"/>
    </row>
    <row r="46" spans="2:6">
      <c r="B46" s="999"/>
      <c r="C46" s="999"/>
      <c r="D46" s="999"/>
      <c r="E46" s="1000"/>
      <c r="F46" s="1000"/>
    </row>
    <row r="47" spans="2:6">
      <c r="B47" s="999"/>
      <c r="C47" s="999"/>
      <c r="D47" s="999"/>
      <c r="E47" s="1000"/>
      <c r="F47" s="1000"/>
    </row>
    <row r="48" spans="2:6">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row>
    <row r="54" spans="2:6">
      <c r="B54" s="999"/>
    </row>
    <row r="55" spans="2:6">
      <c r="B55" s="999"/>
    </row>
    <row r="56" spans="2:6">
      <c r="B56" s="999"/>
    </row>
    <row r="57" spans="2:6">
      <c r="B57" s="999"/>
    </row>
    <row r="58" spans="2:6">
      <c r="B58" s="999"/>
    </row>
    <row r="59" spans="2:6">
      <c r="B59" s="999"/>
    </row>
    <row r="60" spans="2:6">
      <c r="B60" s="999"/>
    </row>
    <row r="61" spans="2:6">
      <c r="B61" s="999"/>
    </row>
    <row r="62" spans="2:6">
      <c r="B62" s="999"/>
    </row>
    <row r="63" spans="2:6">
      <c r="B63" s="999"/>
    </row>
    <row r="64" spans="2:6">
      <c r="B64" s="999"/>
    </row>
    <row r="65" spans="2:2">
      <c r="B65" s="999"/>
    </row>
    <row r="66" spans="2:2">
      <c r="B66" s="999"/>
    </row>
    <row r="67" spans="2:2">
      <c r="B67" s="999"/>
    </row>
    <row r="68" spans="2:2">
      <c r="B68" s="999"/>
    </row>
    <row r="69" spans="2:2">
      <c r="B69"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08"/>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6.5703125" style="5" bestFit="1" customWidth="1"/>
    <col min="3" max="3" width="13.7109375" style="4" customWidth="1"/>
    <col min="4" max="4" width="3" style="4" customWidth="1"/>
    <col min="5" max="5" width="13.7109375" style="3" customWidth="1"/>
    <col min="6" max="6" width="3.140625" style="2" bestFit="1" customWidth="1"/>
    <col min="7" max="7" width="9.140625" style="3" bestFit="1"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248</v>
      </c>
      <c r="C3" s="61" t="s">
        <v>247</v>
      </c>
      <c r="D3" s="58"/>
      <c r="E3" s="59"/>
      <c r="F3" s="60"/>
      <c r="G3" s="59"/>
      <c r="H3" s="58"/>
      <c r="I3" s="59"/>
      <c r="J3" s="58"/>
    </row>
    <row r="4" spans="1:12" s="53" customFormat="1" ht="15.75">
      <c r="A4" s="57" t="s">
        <v>46</v>
      </c>
      <c r="B4" s="61" t="s">
        <v>246</v>
      </c>
      <c r="C4" s="61" t="s">
        <v>245</v>
      </c>
      <c r="D4" s="58"/>
      <c r="E4" s="59"/>
      <c r="F4" s="60"/>
      <c r="G4" s="59"/>
      <c r="H4" s="58"/>
      <c r="I4" s="59"/>
      <c r="J4" s="58"/>
    </row>
    <row r="5" spans="1:12" s="53" customFormat="1" ht="15.75">
      <c r="A5" s="57" t="s">
        <v>43</v>
      </c>
      <c r="B5" s="56" t="s">
        <v>42</v>
      </c>
      <c r="C5" s="56" t="s">
        <v>42</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29" customFormat="1">
      <c r="A9" s="33" t="s">
        <v>35</v>
      </c>
      <c r="B9" s="32"/>
    </row>
    <row r="10" spans="1:12" s="29" customFormat="1">
      <c r="A10" s="33" t="s">
        <v>244</v>
      </c>
      <c r="B10" s="32"/>
    </row>
    <row r="11" spans="1:12" s="20" customFormat="1">
      <c r="A11" s="27" t="s">
        <v>243</v>
      </c>
      <c r="B11" s="23"/>
      <c r="C11" s="196">
        <v>93958</v>
      </c>
      <c r="D11" s="206"/>
      <c r="E11" s="196">
        <v>94728</v>
      </c>
      <c r="F11" s="206"/>
      <c r="G11" s="196">
        <v>94728</v>
      </c>
      <c r="H11" s="197"/>
      <c r="I11" s="202">
        <v>94728</v>
      </c>
      <c r="K11" s="29"/>
    </row>
    <row r="12" spans="1:12" s="20" customFormat="1">
      <c r="A12" s="27" t="s">
        <v>242</v>
      </c>
      <c r="B12" s="23"/>
      <c r="C12" s="196">
        <v>1049176</v>
      </c>
      <c r="D12" s="198"/>
      <c r="E12" s="196">
        <v>1036315</v>
      </c>
      <c r="F12" s="198"/>
      <c r="G12" s="196">
        <v>1036315</v>
      </c>
      <c r="H12" s="197"/>
      <c r="I12" s="202">
        <v>1036315</v>
      </c>
      <c r="K12" s="71"/>
    </row>
    <row r="13" spans="1:12" s="20" customFormat="1">
      <c r="A13" s="27" t="s">
        <v>241</v>
      </c>
      <c r="B13" s="23"/>
      <c r="C13" s="196">
        <v>178370</v>
      </c>
      <c r="D13" s="198"/>
      <c r="E13" s="126">
        <v>195790</v>
      </c>
      <c r="F13" s="198"/>
      <c r="G13" s="196">
        <v>223947</v>
      </c>
      <c r="H13" s="197"/>
      <c r="I13" s="202">
        <v>212528</v>
      </c>
      <c r="K13" s="71"/>
    </row>
    <row r="14" spans="1:12" s="20" customFormat="1">
      <c r="A14" s="27" t="s">
        <v>240</v>
      </c>
      <c r="B14" s="23"/>
      <c r="C14" s="196">
        <v>199727</v>
      </c>
      <c r="D14" s="198"/>
      <c r="E14" s="126">
        <v>184903</v>
      </c>
      <c r="F14" s="198"/>
      <c r="G14" s="196">
        <v>214989</v>
      </c>
      <c r="H14" s="197"/>
      <c r="I14" s="202">
        <v>212528</v>
      </c>
      <c r="K14" s="71"/>
    </row>
    <row r="15" spans="1:12" s="20" customFormat="1" ht="14.25">
      <c r="A15" s="27" t="s">
        <v>239</v>
      </c>
      <c r="B15" s="23"/>
      <c r="C15" s="224">
        <v>1.1200000000000001</v>
      </c>
      <c r="D15" s="222" t="s">
        <v>238</v>
      </c>
      <c r="E15" s="223">
        <v>0.95</v>
      </c>
      <c r="F15" s="222"/>
      <c r="G15" s="221">
        <v>0.96</v>
      </c>
      <c r="H15" s="220"/>
      <c r="I15" s="219">
        <v>1</v>
      </c>
      <c r="K15" s="71"/>
    </row>
    <row r="16" spans="1:12" s="20" customFormat="1">
      <c r="A16" s="27" t="s">
        <v>237</v>
      </c>
      <c r="B16" s="23"/>
      <c r="C16" s="218">
        <v>32.58</v>
      </c>
      <c r="D16" s="217"/>
      <c r="E16" s="218">
        <v>35.32</v>
      </c>
      <c r="F16" s="217"/>
      <c r="G16" s="216">
        <v>34.46</v>
      </c>
      <c r="H16" s="215"/>
      <c r="I16" s="214">
        <v>35.619999999999997</v>
      </c>
      <c r="K16" s="73"/>
    </row>
    <row r="17" spans="1:11" s="20" customFormat="1">
      <c r="A17" s="27" t="s">
        <v>236</v>
      </c>
      <c r="B17" s="23"/>
      <c r="C17" s="218">
        <v>27.79</v>
      </c>
      <c r="D17" s="217"/>
      <c r="E17" s="218">
        <v>31.73</v>
      </c>
      <c r="F17" s="217"/>
      <c r="G17" s="216">
        <v>35.32</v>
      </c>
      <c r="H17" s="215"/>
      <c r="I17" s="214">
        <v>38.29</v>
      </c>
      <c r="K17" s="213"/>
    </row>
    <row r="18" spans="1:11" s="20" customFormat="1">
      <c r="A18" s="27" t="s">
        <v>209</v>
      </c>
      <c r="B18" s="23"/>
      <c r="C18" s="196">
        <v>4318</v>
      </c>
      <c r="D18" s="198"/>
      <c r="E18" s="196">
        <v>4104</v>
      </c>
      <c r="F18" s="198"/>
      <c r="G18" s="207">
        <v>4104</v>
      </c>
      <c r="H18" s="210"/>
      <c r="I18" s="211">
        <v>4104</v>
      </c>
      <c r="K18" s="213"/>
    </row>
    <row r="19" spans="1:11" s="29" customFormat="1">
      <c r="A19" s="33" t="s">
        <v>235</v>
      </c>
      <c r="B19" s="32"/>
      <c r="C19" s="207"/>
      <c r="D19" s="212"/>
      <c r="E19" s="207"/>
      <c r="F19" s="198"/>
      <c r="G19" s="207"/>
      <c r="H19" s="210"/>
      <c r="I19" s="209"/>
      <c r="K19" s="71"/>
    </row>
    <row r="20" spans="1:11" s="20" customFormat="1" ht="13.5" customHeight="1">
      <c r="A20" s="27" t="s">
        <v>234</v>
      </c>
      <c r="B20" s="23"/>
      <c r="C20" s="207">
        <v>2392</v>
      </c>
      <c r="D20" s="208"/>
      <c r="E20" s="207">
        <v>5608</v>
      </c>
      <c r="F20" s="206"/>
      <c r="G20" s="207">
        <v>3750</v>
      </c>
      <c r="H20" s="210"/>
      <c r="I20" s="211">
        <v>3750</v>
      </c>
    </row>
    <row r="21" spans="1:11" s="20" customFormat="1">
      <c r="A21" s="27" t="s">
        <v>233</v>
      </c>
      <c r="B21" s="23"/>
      <c r="C21" s="207"/>
      <c r="D21" s="208"/>
      <c r="E21" s="207"/>
      <c r="F21" s="206"/>
      <c r="G21" s="207"/>
      <c r="H21" s="210"/>
      <c r="I21" s="209"/>
    </row>
    <row r="22" spans="1:11" s="20" customFormat="1">
      <c r="A22" s="24" t="s">
        <v>232</v>
      </c>
      <c r="B22" s="23"/>
      <c r="C22" s="207">
        <v>1550</v>
      </c>
      <c r="D22" s="208"/>
      <c r="E22" s="207">
        <v>1550</v>
      </c>
      <c r="F22" s="206"/>
      <c r="G22" s="205">
        <v>1550</v>
      </c>
      <c r="H22" s="204"/>
      <c r="I22" s="203">
        <v>1550</v>
      </c>
    </row>
    <row r="23" spans="1:11" s="20" customFormat="1">
      <c r="A23" s="24" t="s">
        <v>231</v>
      </c>
      <c r="B23" s="23"/>
      <c r="C23" s="207">
        <v>119</v>
      </c>
      <c r="D23" s="208"/>
      <c r="E23" s="207">
        <v>119</v>
      </c>
      <c r="F23" s="206"/>
      <c r="G23" s="205">
        <v>21</v>
      </c>
      <c r="H23" s="204"/>
      <c r="I23" s="203">
        <v>88</v>
      </c>
    </row>
    <row r="24" spans="1:11" s="29" customFormat="1">
      <c r="A24" s="33" t="s">
        <v>230</v>
      </c>
      <c r="B24" s="32"/>
      <c r="C24" s="196"/>
      <c r="D24" s="201"/>
      <c r="E24" s="196"/>
      <c r="F24" s="198"/>
      <c r="G24" s="196"/>
      <c r="H24" s="197"/>
      <c r="I24" s="200"/>
    </row>
    <row r="25" spans="1:11" s="20" customFormat="1">
      <c r="A25" s="27" t="s">
        <v>229</v>
      </c>
      <c r="B25" s="23"/>
      <c r="C25" s="196">
        <v>5325</v>
      </c>
      <c r="D25" s="198"/>
      <c r="E25" s="196">
        <v>5779</v>
      </c>
      <c r="F25" s="198"/>
      <c r="G25" s="196">
        <v>5779</v>
      </c>
      <c r="H25" s="197"/>
      <c r="I25" s="202">
        <v>5779</v>
      </c>
    </row>
    <row r="26" spans="1:11" s="20" customFormat="1">
      <c r="A26" s="27" t="s">
        <v>228</v>
      </c>
      <c r="B26" s="23"/>
      <c r="C26" s="196">
        <v>22545</v>
      </c>
      <c r="D26" s="198"/>
      <c r="E26" s="196">
        <v>22362</v>
      </c>
      <c r="F26" s="198"/>
      <c r="G26" s="196">
        <v>22362</v>
      </c>
      <c r="H26" s="197"/>
      <c r="I26" s="202">
        <v>22362</v>
      </c>
    </row>
    <row r="27" spans="1:11" s="20" customFormat="1" ht="12.75" customHeight="1">
      <c r="A27" s="27" t="s">
        <v>227</v>
      </c>
      <c r="B27" s="23"/>
      <c r="C27" s="196">
        <v>4597</v>
      </c>
      <c r="D27" s="198"/>
      <c r="E27" s="196">
        <v>4621</v>
      </c>
      <c r="F27" s="198"/>
      <c r="G27" s="196">
        <v>4621</v>
      </c>
      <c r="H27" s="197"/>
      <c r="I27" s="202">
        <v>4621</v>
      </c>
    </row>
    <row r="28" spans="1:11" s="20" customFormat="1" ht="12.75" customHeight="1">
      <c r="A28" s="27" t="s">
        <v>226</v>
      </c>
      <c r="B28" s="23"/>
      <c r="C28" s="196">
        <v>921</v>
      </c>
      <c r="D28" s="198"/>
      <c r="E28" s="196">
        <v>837</v>
      </c>
      <c r="F28" s="198"/>
      <c r="G28" s="196">
        <v>837</v>
      </c>
      <c r="H28" s="197"/>
      <c r="I28" s="202">
        <v>837</v>
      </c>
    </row>
    <row r="29" spans="1:11" s="20" customFormat="1">
      <c r="A29" s="27" t="s">
        <v>225</v>
      </c>
      <c r="B29" s="23"/>
      <c r="C29" s="196"/>
      <c r="D29" s="198"/>
      <c r="E29" s="196"/>
      <c r="F29" s="198"/>
      <c r="G29" s="196"/>
      <c r="H29" s="197"/>
      <c r="I29" s="200"/>
    </row>
    <row r="30" spans="1:11" s="20" customFormat="1">
      <c r="A30" s="24" t="s">
        <v>224</v>
      </c>
      <c r="B30" s="23"/>
      <c r="C30" s="196">
        <v>50</v>
      </c>
      <c r="D30" s="198"/>
      <c r="E30" s="196">
        <v>34</v>
      </c>
      <c r="F30" s="198"/>
      <c r="G30" s="196">
        <v>34</v>
      </c>
      <c r="H30" s="197"/>
      <c r="I30" s="202">
        <v>34</v>
      </c>
    </row>
    <row r="31" spans="1:11" s="20" customFormat="1">
      <c r="A31" s="24" t="s">
        <v>223</v>
      </c>
      <c r="B31" s="23"/>
      <c r="C31" s="196">
        <v>913</v>
      </c>
      <c r="D31" s="198"/>
      <c r="E31" s="196">
        <v>899</v>
      </c>
      <c r="F31" s="198"/>
      <c r="G31" s="196">
        <v>899</v>
      </c>
      <c r="H31" s="197"/>
      <c r="I31" s="202">
        <v>899</v>
      </c>
    </row>
    <row r="32" spans="1:11" s="20" customFormat="1">
      <c r="A32" s="24" t="s">
        <v>222</v>
      </c>
      <c r="B32" s="23"/>
      <c r="C32" s="196">
        <v>701</v>
      </c>
      <c r="D32" s="198"/>
      <c r="E32" s="196">
        <v>659</v>
      </c>
      <c r="F32" s="198"/>
      <c r="G32" s="196">
        <v>659</v>
      </c>
      <c r="H32" s="197"/>
      <c r="I32" s="202">
        <v>659</v>
      </c>
    </row>
    <row r="33" spans="1:9" s="20" customFormat="1">
      <c r="A33" s="27" t="s">
        <v>221</v>
      </c>
      <c r="B33" s="23"/>
      <c r="C33" s="196">
        <v>345</v>
      </c>
      <c r="D33" s="198"/>
      <c r="E33" s="196">
        <v>349</v>
      </c>
      <c r="F33" s="198"/>
      <c r="G33" s="196">
        <v>349</v>
      </c>
      <c r="H33" s="197"/>
      <c r="I33" s="202">
        <v>349</v>
      </c>
    </row>
    <row r="34" spans="1:9" s="20" customFormat="1">
      <c r="A34" s="27" t="s">
        <v>220</v>
      </c>
      <c r="B34" s="23"/>
      <c r="C34" s="196"/>
      <c r="D34" s="198"/>
      <c r="E34" s="196"/>
      <c r="F34" s="198"/>
      <c r="G34" s="196"/>
      <c r="H34" s="197"/>
      <c r="I34" s="200"/>
    </row>
    <row r="35" spans="1:9" s="20" customFormat="1">
      <c r="A35" s="24" t="s">
        <v>219</v>
      </c>
      <c r="B35" s="23"/>
      <c r="C35" s="196">
        <v>35179</v>
      </c>
      <c r="D35" s="198"/>
      <c r="E35" s="196">
        <v>34379</v>
      </c>
      <c r="F35" s="198"/>
      <c r="G35" s="196">
        <v>34379</v>
      </c>
      <c r="H35" s="197"/>
      <c r="I35" s="196">
        <v>34379</v>
      </c>
    </row>
    <row r="36" spans="1:9" s="20" customFormat="1">
      <c r="A36" s="24" t="s">
        <v>218</v>
      </c>
      <c r="B36" s="23"/>
      <c r="C36" s="196">
        <v>467</v>
      </c>
      <c r="D36" s="198"/>
      <c r="E36" s="196">
        <v>466</v>
      </c>
      <c r="F36" s="198"/>
      <c r="G36" s="196">
        <v>466</v>
      </c>
      <c r="H36" s="197"/>
      <c r="I36" s="196">
        <v>466</v>
      </c>
    </row>
    <row r="37" spans="1:9" s="20" customFormat="1">
      <c r="A37" s="27" t="s">
        <v>217</v>
      </c>
      <c r="B37" s="23"/>
      <c r="C37" s="196">
        <v>1442</v>
      </c>
      <c r="D37" s="198"/>
      <c r="E37" s="196">
        <v>1238</v>
      </c>
      <c r="F37" s="198"/>
      <c r="G37" s="196">
        <v>1238</v>
      </c>
      <c r="H37" s="197"/>
      <c r="I37" s="196">
        <v>1238</v>
      </c>
    </row>
    <row r="38" spans="1:9" s="20" customFormat="1">
      <c r="A38" s="27" t="s">
        <v>216</v>
      </c>
      <c r="B38" s="23"/>
      <c r="C38" s="196">
        <v>13038</v>
      </c>
      <c r="D38" s="198"/>
      <c r="E38" s="196">
        <v>15312</v>
      </c>
      <c r="F38" s="198"/>
      <c r="G38" s="196">
        <v>15312</v>
      </c>
      <c r="H38" s="197"/>
      <c r="I38" s="196">
        <v>15312</v>
      </c>
    </row>
    <row r="39" spans="1:9" s="20" customFormat="1">
      <c r="A39" s="27" t="s">
        <v>215</v>
      </c>
      <c r="B39" s="23"/>
      <c r="C39" s="126">
        <v>80</v>
      </c>
      <c r="D39" s="199"/>
      <c r="E39" s="126">
        <v>36</v>
      </c>
      <c r="F39" s="198"/>
      <c r="G39" s="196">
        <v>60</v>
      </c>
      <c r="H39" s="197"/>
      <c r="I39" s="196">
        <v>60</v>
      </c>
    </row>
    <row r="40" spans="1:9" s="29" customFormat="1">
      <c r="A40" s="33" t="s">
        <v>214</v>
      </c>
      <c r="B40" s="32"/>
      <c r="C40" s="196"/>
      <c r="D40" s="201"/>
      <c r="E40" s="196"/>
      <c r="F40" s="198"/>
      <c r="G40" s="196"/>
      <c r="H40" s="197"/>
      <c r="I40" s="200"/>
    </row>
    <row r="41" spans="1:9" s="20" customFormat="1">
      <c r="A41" s="27" t="s">
        <v>213</v>
      </c>
      <c r="B41" s="23"/>
      <c r="C41" s="196">
        <v>1587</v>
      </c>
      <c r="D41" s="198"/>
      <c r="E41" s="196">
        <v>1486</v>
      </c>
      <c r="F41" s="198"/>
      <c r="G41" s="196">
        <v>1486</v>
      </c>
      <c r="H41" s="197"/>
      <c r="I41" s="196">
        <v>1486</v>
      </c>
    </row>
    <row r="42" spans="1:9" s="20" customFormat="1">
      <c r="A42" s="27" t="s">
        <v>212</v>
      </c>
      <c r="B42" s="23"/>
      <c r="C42" s="196">
        <v>1003</v>
      </c>
      <c r="D42" s="198"/>
      <c r="E42" s="196">
        <v>1032</v>
      </c>
      <c r="F42" s="198"/>
      <c r="G42" s="196">
        <v>1032</v>
      </c>
      <c r="H42" s="197"/>
      <c r="I42" s="196">
        <v>1032</v>
      </c>
    </row>
    <row r="43" spans="1:9" s="20" customFormat="1">
      <c r="A43" s="27" t="s">
        <v>211</v>
      </c>
      <c r="B43" s="23"/>
      <c r="C43" s="196">
        <v>6</v>
      </c>
      <c r="D43" s="198"/>
      <c r="E43" s="196">
        <v>6</v>
      </c>
      <c r="F43" s="198"/>
      <c r="G43" s="196">
        <v>6</v>
      </c>
      <c r="H43" s="197"/>
      <c r="I43" s="196">
        <v>6</v>
      </c>
    </row>
    <row r="44" spans="1:9" s="20" customFormat="1">
      <c r="A44" s="27" t="s">
        <v>210</v>
      </c>
      <c r="B44" s="23"/>
      <c r="C44" s="196">
        <v>1030</v>
      </c>
      <c r="D44" s="198"/>
      <c r="E44" s="196">
        <v>1131</v>
      </c>
      <c r="F44" s="198"/>
      <c r="G44" s="196">
        <v>1131</v>
      </c>
      <c r="H44" s="197"/>
      <c r="I44" s="196">
        <v>1131</v>
      </c>
    </row>
    <row r="45" spans="1:9" s="20" customFormat="1">
      <c r="A45" s="27" t="s">
        <v>209</v>
      </c>
      <c r="B45" s="23"/>
      <c r="C45" s="196">
        <v>347</v>
      </c>
      <c r="D45" s="198"/>
      <c r="E45" s="196">
        <v>331</v>
      </c>
      <c r="F45" s="198"/>
      <c r="G45" s="196">
        <v>331</v>
      </c>
      <c r="H45" s="197"/>
      <c r="I45" s="196">
        <v>331</v>
      </c>
    </row>
    <row r="46" spans="1:9" s="20" customFormat="1">
      <c r="A46" s="27" t="s">
        <v>208</v>
      </c>
      <c r="B46" s="23"/>
      <c r="C46" s="196">
        <v>259</v>
      </c>
      <c r="D46" s="198"/>
      <c r="E46" s="196">
        <v>246</v>
      </c>
      <c r="F46" s="198"/>
      <c r="G46" s="196">
        <v>246</v>
      </c>
      <c r="H46" s="197"/>
      <c r="I46" s="196">
        <v>246</v>
      </c>
    </row>
    <row r="47" spans="1:9" s="29" customFormat="1">
      <c r="A47" s="33" t="s">
        <v>207</v>
      </c>
      <c r="B47" s="32"/>
      <c r="C47" s="196"/>
      <c r="D47" s="201"/>
      <c r="E47" s="196"/>
      <c r="F47" s="198"/>
      <c r="G47" s="196"/>
      <c r="H47" s="197"/>
      <c r="I47" s="200"/>
    </row>
    <row r="48" spans="1:9" s="20" customFormat="1">
      <c r="A48" s="27" t="s">
        <v>206</v>
      </c>
      <c r="B48" s="23"/>
      <c r="C48" s="126">
        <v>65313</v>
      </c>
      <c r="D48" s="199"/>
      <c r="E48" s="126">
        <v>75904</v>
      </c>
      <c r="F48" s="198"/>
      <c r="G48" s="196">
        <v>75904</v>
      </c>
      <c r="H48" s="197"/>
      <c r="I48" s="196">
        <v>75904</v>
      </c>
    </row>
    <row r="49" spans="1:13" s="20" customFormat="1">
      <c r="A49" s="27" t="s">
        <v>205</v>
      </c>
      <c r="B49" s="23"/>
      <c r="C49" s="196">
        <v>12068</v>
      </c>
      <c r="D49" s="198"/>
      <c r="E49" s="196">
        <v>15761</v>
      </c>
      <c r="F49" s="198"/>
      <c r="G49" s="196">
        <v>14635</v>
      </c>
      <c r="H49" s="197"/>
      <c r="I49" s="196">
        <v>14635</v>
      </c>
    </row>
    <row r="50" spans="1:13" s="20" customFormat="1">
      <c r="A50" s="27" t="s">
        <v>204</v>
      </c>
      <c r="B50" s="23"/>
      <c r="C50" s="196">
        <v>3416</v>
      </c>
      <c r="D50" s="198"/>
      <c r="E50" s="196">
        <v>3437</v>
      </c>
      <c r="F50" s="198"/>
      <c r="G50" s="196">
        <v>3500</v>
      </c>
      <c r="H50" s="197"/>
      <c r="I50" s="196">
        <v>3500</v>
      </c>
    </row>
    <row r="51" spans="1:13" s="20" customFormat="1">
      <c r="A51" s="27" t="s">
        <v>203</v>
      </c>
      <c r="B51" s="23"/>
      <c r="C51" s="196">
        <v>7858</v>
      </c>
      <c r="D51" s="198"/>
      <c r="E51" s="196">
        <v>7728</v>
      </c>
      <c r="F51" s="198"/>
      <c r="G51" s="196">
        <v>7980</v>
      </c>
      <c r="H51" s="197"/>
      <c r="I51" s="196">
        <v>7980</v>
      </c>
    </row>
    <row r="52" spans="1:13" s="20" customFormat="1">
      <c r="A52" s="27" t="s">
        <v>202</v>
      </c>
      <c r="B52" s="23"/>
      <c r="C52" s="196">
        <v>670</v>
      </c>
      <c r="D52" s="198"/>
      <c r="E52" s="196">
        <v>520</v>
      </c>
      <c r="F52" s="198"/>
      <c r="G52" s="196">
        <v>724</v>
      </c>
      <c r="H52" s="197"/>
      <c r="I52" s="196">
        <v>724</v>
      </c>
    </row>
    <row r="53" spans="1:13" s="20" customFormat="1">
      <c r="A53" s="27" t="s">
        <v>201</v>
      </c>
      <c r="B53" s="23"/>
      <c r="C53" s="196">
        <v>28</v>
      </c>
      <c r="D53" s="198"/>
      <c r="E53" s="196">
        <v>58</v>
      </c>
      <c r="F53" s="198"/>
      <c r="G53" s="196">
        <v>60</v>
      </c>
      <c r="H53" s="197"/>
      <c r="I53" s="196">
        <v>60</v>
      </c>
    </row>
    <row r="54" spans="1:13" s="20" customFormat="1">
      <c r="A54" s="27" t="s">
        <v>200</v>
      </c>
      <c r="B54" s="23"/>
      <c r="C54" s="196">
        <v>200</v>
      </c>
      <c r="D54" s="198"/>
      <c r="E54" s="196">
        <v>187</v>
      </c>
      <c r="F54" s="198"/>
      <c r="G54" s="196">
        <v>200</v>
      </c>
      <c r="H54" s="197"/>
      <c r="I54" s="196">
        <v>200</v>
      </c>
    </row>
    <row r="55" spans="1:13" s="20" customFormat="1">
      <c r="A55" s="24"/>
      <c r="B55" s="23"/>
    </row>
    <row r="56" spans="1:13" s="14" customFormat="1">
      <c r="A56" s="19" t="s">
        <v>1</v>
      </c>
      <c r="B56" s="18"/>
      <c r="C56" s="17"/>
      <c r="D56" s="15"/>
      <c r="E56" s="16"/>
      <c r="F56" s="15"/>
      <c r="G56" s="16"/>
      <c r="H56" s="15"/>
      <c r="I56" s="16"/>
      <c r="J56" s="15"/>
    </row>
    <row r="57" spans="1:13">
      <c r="A57" s="195" t="s">
        <v>199</v>
      </c>
      <c r="B57" s="9"/>
      <c r="C57" s="9"/>
      <c r="D57" s="9"/>
      <c r="E57" s="9"/>
      <c r="F57" s="9"/>
      <c r="G57" s="9"/>
      <c r="H57" s="9"/>
      <c r="I57" s="9"/>
      <c r="J57" s="9"/>
      <c r="K57" s="9"/>
      <c r="L57" s="9"/>
    </row>
    <row r="58" spans="1:13">
      <c r="A58" s="68"/>
      <c r="B58" s="9"/>
      <c r="C58" s="9"/>
      <c r="D58" s="9"/>
      <c r="E58" s="9"/>
      <c r="F58" s="9"/>
      <c r="G58" s="9"/>
      <c r="H58" s="9"/>
      <c r="I58" s="9"/>
      <c r="J58" s="9"/>
      <c r="K58" s="9"/>
      <c r="L58" s="9"/>
    </row>
    <row r="59" spans="1:13">
      <c r="A59" s="194"/>
      <c r="B59" s="9"/>
      <c r="C59" s="11"/>
      <c r="D59" s="9"/>
      <c r="E59" s="11"/>
      <c r="F59" s="9"/>
      <c r="G59" s="11"/>
      <c r="H59" s="9"/>
      <c r="I59" s="11"/>
      <c r="J59" s="9"/>
      <c r="K59" s="9"/>
      <c r="L59" s="9"/>
    </row>
    <row r="60" spans="1:13">
      <c r="A60" s="194"/>
      <c r="B60" s="9"/>
      <c r="C60" s="12"/>
      <c r="D60" s="9"/>
      <c r="E60" s="12"/>
      <c r="F60" s="9"/>
      <c r="G60" s="12"/>
      <c r="H60" s="9"/>
      <c r="I60" s="12"/>
      <c r="J60" s="9"/>
      <c r="K60" s="9"/>
      <c r="L60" s="9"/>
    </row>
    <row r="61" spans="1:13">
      <c r="A61" s="10"/>
      <c r="B61" s="9"/>
      <c r="C61" s="12"/>
      <c r="D61" s="9"/>
      <c r="E61" s="12"/>
      <c r="F61" s="9"/>
      <c r="G61" s="12"/>
      <c r="H61" s="9"/>
      <c r="I61" s="12"/>
      <c r="J61" s="9"/>
      <c r="K61" s="9"/>
      <c r="L61" s="9"/>
    </row>
    <row r="62" spans="1:13">
      <c r="A62" s="10"/>
      <c r="B62" s="9"/>
      <c r="C62" s="9"/>
      <c r="D62" s="9"/>
      <c r="E62" s="9"/>
      <c r="F62" s="9"/>
      <c r="G62" s="9"/>
      <c r="H62" s="9"/>
      <c r="I62" s="9"/>
      <c r="J62" s="9"/>
      <c r="K62" s="9"/>
      <c r="L62" s="9"/>
      <c r="M62" s="8"/>
    </row>
    <row r="63" spans="1:13">
      <c r="B63" s="6"/>
      <c r="C63" s="6"/>
      <c r="D63" s="6"/>
      <c r="E63" s="7"/>
      <c r="F63" s="7"/>
    </row>
    <row r="64" spans="1:13">
      <c r="B64" s="6"/>
      <c r="C64" s="6"/>
      <c r="D64" s="6"/>
      <c r="E64" s="7"/>
      <c r="F64" s="7"/>
    </row>
    <row r="65" spans="2:6">
      <c r="B65" s="6"/>
      <c r="C65" s="6"/>
      <c r="D65" s="6"/>
      <c r="E65" s="7"/>
      <c r="F65" s="7"/>
    </row>
    <row r="66" spans="2:6">
      <c r="B66" s="6"/>
      <c r="C66" s="6"/>
      <c r="D66" s="6"/>
      <c r="E66" s="7"/>
      <c r="F66" s="7"/>
    </row>
    <row r="67" spans="2:6">
      <c r="B67" s="6"/>
      <c r="C67" s="6"/>
      <c r="D67" s="6"/>
      <c r="E67" s="7"/>
      <c r="F67" s="7"/>
    </row>
    <row r="68" spans="2:6">
      <c r="B68" s="6"/>
      <c r="C68" s="6"/>
      <c r="D68" s="6"/>
      <c r="E68" s="7"/>
      <c r="F68" s="7"/>
    </row>
    <row r="69" spans="2:6">
      <c r="B69" s="6"/>
      <c r="C69" s="6"/>
      <c r="D69" s="6"/>
      <c r="E69" s="7"/>
      <c r="F69" s="7"/>
    </row>
    <row r="70" spans="2:6">
      <c r="B70" s="6"/>
      <c r="C70" s="6"/>
      <c r="D70" s="6"/>
      <c r="E70" s="7"/>
      <c r="F70" s="7"/>
    </row>
    <row r="71" spans="2:6">
      <c r="B71" s="6"/>
      <c r="C71" s="6"/>
      <c r="D71" s="6"/>
      <c r="E71" s="7"/>
      <c r="F71" s="7"/>
    </row>
    <row r="72" spans="2:6">
      <c r="B72" s="6"/>
      <c r="C72" s="6"/>
      <c r="D72" s="6"/>
      <c r="E72" s="7"/>
      <c r="F72" s="7"/>
    </row>
    <row r="73" spans="2:6">
      <c r="B73" s="6"/>
      <c r="C73" s="6"/>
      <c r="D73" s="6"/>
      <c r="E73" s="7"/>
      <c r="F73" s="7"/>
    </row>
    <row r="74" spans="2:6">
      <c r="B74" s="6"/>
      <c r="C74" s="6"/>
      <c r="D74" s="6"/>
      <c r="E74" s="7"/>
      <c r="F74" s="7"/>
    </row>
    <row r="75" spans="2:6">
      <c r="B75" s="6"/>
      <c r="C75" s="6"/>
      <c r="D75" s="6"/>
      <c r="E75" s="7"/>
      <c r="F75" s="7"/>
    </row>
    <row r="76" spans="2:6">
      <c r="B76" s="6"/>
      <c r="C76" s="6"/>
      <c r="D76" s="6"/>
      <c r="E76" s="7"/>
      <c r="F76" s="7"/>
    </row>
    <row r="77" spans="2:6">
      <c r="B77" s="6"/>
      <c r="C77" s="6"/>
      <c r="D77" s="6"/>
      <c r="E77" s="7"/>
      <c r="F77" s="7"/>
    </row>
    <row r="78" spans="2:6">
      <c r="B78" s="6"/>
      <c r="C78" s="6"/>
      <c r="D78" s="6"/>
      <c r="E78" s="7"/>
      <c r="F78" s="7"/>
    </row>
    <row r="79" spans="2:6">
      <c r="B79" s="6"/>
      <c r="C79" s="6"/>
      <c r="D79" s="6"/>
      <c r="E79" s="7"/>
      <c r="F79" s="7"/>
    </row>
    <row r="80" spans="2:6">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c r="C89" s="6"/>
      <c r="D89" s="6"/>
      <c r="E89" s="7"/>
      <c r="F89" s="7"/>
    </row>
    <row r="90" spans="2:6">
      <c r="B90" s="6"/>
      <c r="C90" s="6"/>
      <c r="D90" s="6"/>
      <c r="E90" s="7"/>
      <c r="F90" s="7"/>
    </row>
    <row r="91" spans="2:6">
      <c r="B91" s="6"/>
      <c r="C91" s="6"/>
      <c r="D91" s="6"/>
      <c r="E91" s="7"/>
      <c r="F91" s="7"/>
    </row>
    <row r="92" spans="2:6">
      <c r="B92" s="6"/>
    </row>
    <row r="93" spans="2:6">
      <c r="B93" s="6"/>
    </row>
    <row r="94" spans="2:6">
      <c r="B94" s="6"/>
    </row>
    <row r="95" spans="2:6">
      <c r="B95" s="6"/>
    </row>
    <row r="96" spans="2:6">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sheetData>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8" pageOrder="overThenDown" orientation="portrait" cellComments="atEnd" r:id="rId1"/>
  <headerFooter alignWithMargins="0"/>
  <rowBreaks count="1" manualBreakCount="1">
    <brk id="53"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J8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bestFit="1" customWidth="1"/>
    <col min="9" max="9" width="13.7109375" style="297" customWidth="1"/>
    <col min="10" max="10" width="3.140625" style="1123" bestFit="1"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1278</v>
      </c>
      <c r="C3" s="1162" t="s">
        <v>1647</v>
      </c>
      <c r="D3" s="1159"/>
      <c r="E3" s="1160"/>
      <c r="F3" s="1161"/>
      <c r="G3" s="1160"/>
      <c r="H3" s="1159"/>
      <c r="I3" s="1160"/>
      <c r="J3" s="1159"/>
    </row>
    <row r="4" spans="1:10" s="1154" customFormat="1" ht="15.75">
      <c r="A4" s="1158" t="s">
        <v>46</v>
      </c>
      <c r="B4" s="1162" t="s">
        <v>1646</v>
      </c>
      <c r="C4" s="1162" t="s">
        <v>1645</v>
      </c>
      <c r="D4" s="1159"/>
      <c r="E4" s="1160"/>
      <c r="F4" s="1161"/>
      <c r="G4" s="1160"/>
      <c r="H4" s="1159"/>
      <c r="I4" s="1160"/>
      <c r="J4" s="1159"/>
    </row>
    <row r="5" spans="1:10" s="1154" customFormat="1" ht="15.75">
      <c r="A5" s="1158" t="s">
        <v>43</v>
      </c>
      <c r="B5" s="1157" t="s">
        <v>42</v>
      </c>
      <c r="C5" s="1157" t="s">
        <v>42</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c r="C9" s="337"/>
      <c r="D9" s="337"/>
      <c r="E9" s="337"/>
      <c r="F9" s="337"/>
      <c r="G9" s="337"/>
      <c r="H9" s="337"/>
      <c r="I9" s="337"/>
      <c r="J9" s="337"/>
    </row>
    <row r="10" spans="1:10" s="433" customFormat="1">
      <c r="A10" s="412" t="s">
        <v>1644</v>
      </c>
      <c r="B10" s="1141"/>
      <c r="C10" s="337"/>
      <c r="D10" s="337"/>
      <c r="E10" s="337"/>
      <c r="F10" s="337"/>
      <c r="G10" s="337"/>
      <c r="H10" s="337"/>
      <c r="I10" s="337"/>
      <c r="J10" s="337"/>
    </row>
    <row r="11" spans="1:10" s="242" customFormat="1">
      <c r="A11" s="1140" t="s">
        <v>1643</v>
      </c>
      <c r="B11" s="1096"/>
      <c r="C11" s="1138">
        <v>262</v>
      </c>
      <c r="D11" s="337"/>
      <c r="E11" s="1138">
        <v>237</v>
      </c>
      <c r="F11" s="337"/>
      <c r="G11" s="1138">
        <v>237</v>
      </c>
      <c r="H11" s="337"/>
      <c r="I11" s="1138">
        <v>240</v>
      </c>
      <c r="J11" s="337"/>
    </row>
    <row r="12" spans="1:10" s="242" customFormat="1">
      <c r="A12" s="307" t="s">
        <v>1642</v>
      </c>
      <c r="B12" s="1096"/>
      <c r="C12" s="1138">
        <v>216</v>
      </c>
      <c r="D12" s="337"/>
      <c r="E12" s="1138">
        <v>214</v>
      </c>
      <c r="F12" s="337"/>
      <c r="G12" s="1138">
        <v>204</v>
      </c>
      <c r="H12" s="337"/>
      <c r="I12" s="1138">
        <v>204</v>
      </c>
      <c r="J12" s="337"/>
    </row>
    <row r="13" spans="1:10" s="242" customFormat="1">
      <c r="A13" s="307"/>
      <c r="B13" s="1096"/>
      <c r="C13" s="1138"/>
      <c r="D13" s="337"/>
      <c r="E13" s="337"/>
      <c r="F13" s="337"/>
      <c r="G13" s="337"/>
      <c r="H13" s="337"/>
      <c r="I13" s="337"/>
      <c r="J13" s="337"/>
    </row>
    <row r="14" spans="1:10" s="433" customFormat="1">
      <c r="A14" s="412" t="s">
        <v>1641</v>
      </c>
      <c r="B14" s="1141"/>
      <c r="C14" s="700"/>
      <c r="D14" s="700"/>
      <c r="E14" s="700"/>
      <c r="F14" s="337"/>
      <c r="G14" s="337"/>
      <c r="H14" s="337"/>
      <c r="I14" s="700"/>
      <c r="J14" s="337"/>
    </row>
    <row r="15" spans="1:10" s="242" customFormat="1">
      <c r="A15" s="1140" t="s">
        <v>1640</v>
      </c>
      <c r="B15" s="1096"/>
      <c r="C15" s="1138">
        <f>SUM(C16:C20)</f>
        <v>134515</v>
      </c>
      <c r="D15" s="700"/>
      <c r="E15" s="1138">
        <f>SUM(E16:E20)</f>
        <v>152619</v>
      </c>
      <c r="F15" s="337"/>
      <c r="G15" s="1138">
        <f>SUM(G16:G20)</f>
        <v>152619</v>
      </c>
      <c r="H15" s="337"/>
      <c r="I15" s="1139">
        <f>SUM(I16:I20)</f>
        <v>155000</v>
      </c>
      <c r="J15" s="337"/>
    </row>
    <row r="16" spans="1:10" s="242" customFormat="1">
      <c r="A16" s="307" t="s">
        <v>1639</v>
      </c>
      <c r="B16" s="1096"/>
      <c r="C16" s="1139">
        <v>11514</v>
      </c>
      <c r="D16" s="700"/>
      <c r="E16" s="1139">
        <v>12345</v>
      </c>
      <c r="F16" s="337"/>
      <c r="G16" s="1139">
        <v>12345</v>
      </c>
      <c r="H16" s="337"/>
      <c r="I16" s="1139">
        <v>12500</v>
      </c>
      <c r="J16" s="337"/>
    </row>
    <row r="17" spans="1:10" s="242" customFormat="1">
      <c r="A17" s="307" t="s">
        <v>1638</v>
      </c>
      <c r="B17" s="1096"/>
      <c r="C17" s="1139">
        <v>20271</v>
      </c>
      <c r="D17" s="700"/>
      <c r="E17" s="1139">
        <v>19752</v>
      </c>
      <c r="F17" s="337"/>
      <c r="G17" s="1139">
        <v>19752</v>
      </c>
      <c r="H17" s="337"/>
      <c r="I17" s="1139">
        <v>20000</v>
      </c>
      <c r="J17" s="337"/>
    </row>
    <row r="18" spans="1:10" s="242" customFormat="1">
      <c r="A18" s="307" t="s">
        <v>1637</v>
      </c>
      <c r="B18" s="1096"/>
      <c r="C18" s="1139">
        <v>9678</v>
      </c>
      <c r="D18" s="700"/>
      <c r="E18" s="1139">
        <v>7205</v>
      </c>
      <c r="F18" s="337"/>
      <c r="G18" s="1139">
        <v>7205</v>
      </c>
      <c r="H18" s="337"/>
      <c r="I18" s="1139">
        <v>8000</v>
      </c>
      <c r="J18" s="337"/>
    </row>
    <row r="19" spans="1:10" s="242" customFormat="1">
      <c r="A19" s="307" t="s">
        <v>1636</v>
      </c>
      <c r="B19" s="1096"/>
      <c r="C19" s="1139">
        <v>2459</v>
      </c>
      <c r="D19" s="700"/>
      <c r="E19" s="1139">
        <v>4395</v>
      </c>
      <c r="F19" s="337"/>
      <c r="G19" s="1139">
        <v>4395</v>
      </c>
      <c r="H19" s="337"/>
      <c r="I19" s="1139">
        <v>4500</v>
      </c>
      <c r="J19" s="337"/>
    </row>
    <row r="20" spans="1:10" s="242" customFormat="1">
      <c r="A20" s="307" t="s">
        <v>1635</v>
      </c>
      <c r="B20" s="1096"/>
      <c r="C20" s="1139">
        <v>90593</v>
      </c>
      <c r="D20" s="700"/>
      <c r="E20" s="1139">
        <v>108922</v>
      </c>
      <c r="F20" s="337"/>
      <c r="G20" s="1139">
        <v>108922</v>
      </c>
      <c r="H20" s="337"/>
      <c r="I20" s="1139">
        <v>110000</v>
      </c>
      <c r="J20" s="337"/>
    </row>
    <row r="21" spans="1:10" s="242" customFormat="1">
      <c r="A21" s="307"/>
      <c r="B21" s="1096"/>
      <c r="C21" s="1138"/>
      <c r="D21" s="337"/>
      <c r="E21" s="337"/>
      <c r="F21" s="337"/>
      <c r="G21" s="337"/>
      <c r="H21" s="337"/>
      <c r="I21" s="700"/>
      <c r="J21" s="337"/>
    </row>
    <row r="22" spans="1:10" s="1132" customFormat="1">
      <c r="A22" s="1137" t="s">
        <v>1</v>
      </c>
      <c r="B22" s="1136"/>
      <c r="C22" s="1135"/>
      <c r="D22" s="1133"/>
      <c r="E22" s="1134"/>
      <c r="F22" s="1133"/>
      <c r="G22" s="1134"/>
      <c r="H22" s="1133"/>
      <c r="I22" s="1134"/>
      <c r="J22" s="1133"/>
    </row>
    <row r="23" spans="1:10" ht="33" customHeight="1">
      <c r="A23" s="1773" t="s">
        <v>1634</v>
      </c>
      <c r="B23" s="1803"/>
      <c r="C23" s="1804"/>
      <c r="D23" s="1803"/>
      <c r="E23" s="1804"/>
      <c r="F23" s="1803"/>
      <c r="G23" s="1804"/>
      <c r="H23" s="1803"/>
      <c r="I23" s="1804"/>
      <c r="J23" s="1803"/>
    </row>
    <row r="24" spans="1:10" ht="27.75" customHeight="1">
      <c r="A24" s="1773"/>
      <c r="B24" s="1773"/>
      <c r="C24" s="1773"/>
      <c r="D24" s="1773"/>
      <c r="E24" s="1773"/>
      <c r="F24" s="1773"/>
      <c r="G24" s="1773"/>
      <c r="H24" s="1773"/>
      <c r="I24" s="1773"/>
      <c r="J24" s="1131"/>
    </row>
    <row r="25" spans="1:10" ht="45.75" customHeight="1">
      <c r="A25" s="1805"/>
      <c r="B25" s="1803"/>
      <c r="C25" s="1804"/>
      <c r="D25" s="1803"/>
      <c r="E25" s="1804"/>
      <c r="F25" s="1803"/>
      <c r="G25" s="1804"/>
      <c r="H25" s="1803"/>
      <c r="I25" s="1804"/>
      <c r="J25" s="1803"/>
    </row>
    <row r="26" spans="1:10" ht="27.75" customHeight="1">
      <c r="A26" s="1773"/>
      <c r="B26" s="1803"/>
      <c r="C26" s="1804"/>
      <c r="D26" s="1803"/>
      <c r="E26" s="1804"/>
      <c r="F26" s="1803"/>
      <c r="G26" s="1804"/>
      <c r="H26" s="1803"/>
      <c r="I26" s="1804"/>
      <c r="J26" s="1803"/>
    </row>
    <row r="27" spans="1:10" ht="27.75" customHeight="1">
      <c r="A27" s="1802"/>
      <c r="B27" s="1803"/>
      <c r="C27" s="1804"/>
      <c r="D27" s="1803"/>
      <c r="E27" s="1804"/>
      <c r="F27" s="1803"/>
      <c r="G27" s="1804"/>
      <c r="H27" s="1803"/>
      <c r="I27" s="1804"/>
      <c r="J27" s="1803"/>
    </row>
    <row r="28" spans="1:10" ht="27.75" customHeight="1">
      <c r="A28" s="1802"/>
      <c r="B28" s="1803"/>
      <c r="C28" s="1804"/>
      <c r="D28" s="1803"/>
      <c r="E28" s="1804"/>
      <c r="F28" s="1803"/>
      <c r="G28" s="1804"/>
      <c r="H28" s="1803"/>
      <c r="I28" s="1804"/>
      <c r="J28" s="1803"/>
    </row>
    <row r="29" spans="1:10" ht="27.75" customHeight="1">
      <c r="A29" s="1802"/>
      <c r="B29" s="1803"/>
      <c r="C29" s="1804"/>
      <c r="D29" s="1803"/>
      <c r="E29" s="1804"/>
      <c r="F29" s="1803"/>
      <c r="G29" s="1804"/>
      <c r="H29" s="1803"/>
      <c r="I29" s="1804"/>
      <c r="J29" s="1803"/>
    </row>
    <row r="30" spans="1:10" ht="27.75" customHeight="1">
      <c r="A30" s="1802"/>
      <c r="B30" s="1803"/>
      <c r="C30" s="1804"/>
      <c r="D30" s="1803"/>
      <c r="E30" s="1804"/>
      <c r="F30" s="1803"/>
      <c r="G30" s="1804"/>
      <c r="H30" s="1803"/>
      <c r="I30" s="1804"/>
      <c r="J30" s="1803"/>
    </row>
    <row r="31" spans="1:10" ht="27.75" customHeight="1">
      <c r="A31" s="1802"/>
      <c r="B31" s="1803"/>
      <c r="C31" s="1804"/>
      <c r="D31" s="1803"/>
      <c r="E31" s="1804"/>
      <c r="F31" s="1803"/>
      <c r="G31" s="1804"/>
      <c r="H31" s="1803"/>
      <c r="I31" s="1804"/>
      <c r="J31" s="1803"/>
    </row>
    <row r="32" spans="1:10" ht="27.75" customHeight="1">
      <c r="A32" s="1802"/>
      <c r="B32" s="1803"/>
      <c r="C32" s="1804"/>
      <c r="D32" s="1803"/>
      <c r="E32" s="1804"/>
      <c r="F32" s="1803"/>
      <c r="G32" s="1804"/>
      <c r="H32" s="1803"/>
      <c r="I32" s="1804"/>
      <c r="J32" s="1803"/>
    </row>
    <row r="33" spans="1:10">
      <c r="A33" s="1129"/>
      <c r="B33" s="1128"/>
      <c r="C33" s="1130"/>
      <c r="D33" s="1128"/>
      <c r="E33" s="1130"/>
      <c r="F33" s="1128"/>
      <c r="G33" s="1130"/>
      <c r="H33" s="1128"/>
      <c r="I33" s="1130"/>
      <c r="J33" s="1128"/>
    </row>
    <row r="34" spans="1:10">
      <c r="A34" s="1129"/>
      <c r="B34" s="1128"/>
      <c r="C34" s="1128"/>
      <c r="D34" s="1128"/>
      <c r="E34" s="1128"/>
      <c r="F34" s="1128"/>
      <c r="G34" s="1128"/>
      <c r="H34" s="1128"/>
      <c r="I34" s="1128"/>
      <c r="J34" s="1128"/>
    </row>
    <row r="35" spans="1:10">
      <c r="A35" s="1129"/>
      <c r="B35" s="1128"/>
      <c r="C35" s="1130"/>
      <c r="D35" s="1128"/>
      <c r="E35" s="1130"/>
      <c r="F35" s="1128"/>
      <c r="G35" s="1130"/>
      <c r="H35" s="1128"/>
      <c r="I35" s="1130"/>
      <c r="J35" s="1128"/>
    </row>
    <row r="36" spans="1:10">
      <c r="A36" s="1129"/>
      <c r="B36" s="1128"/>
      <c r="C36" s="1128"/>
      <c r="D36" s="1128"/>
      <c r="E36" s="1128"/>
      <c r="F36" s="1128"/>
      <c r="G36" s="1128"/>
      <c r="H36" s="1128"/>
      <c r="I36" s="1128"/>
      <c r="J36" s="1128"/>
    </row>
    <row r="37" spans="1:10">
      <c r="A37" s="1129"/>
      <c r="B37" s="1128"/>
      <c r="C37" s="1130"/>
      <c r="D37" s="1128"/>
      <c r="E37" s="1130"/>
      <c r="F37" s="1128"/>
      <c r="G37" s="1130"/>
      <c r="H37" s="1128"/>
      <c r="I37" s="1130"/>
      <c r="J37" s="1128"/>
    </row>
    <row r="38" spans="1:10">
      <c r="A38" s="1129"/>
      <c r="B38" s="1128"/>
      <c r="C38" s="1128"/>
      <c r="D38" s="1128"/>
      <c r="E38" s="1128"/>
      <c r="F38" s="1128"/>
      <c r="G38" s="1128"/>
      <c r="H38" s="1128"/>
      <c r="I38" s="1128"/>
      <c r="J38" s="1128"/>
    </row>
    <row r="39" spans="1:10">
      <c r="A39" s="1129"/>
      <c r="B39" s="1128"/>
      <c r="C39" s="1128"/>
      <c r="D39" s="1128"/>
      <c r="E39" s="1128"/>
      <c r="F39" s="1128"/>
      <c r="G39" s="1128"/>
      <c r="H39" s="1128"/>
      <c r="I39" s="1128"/>
      <c r="J39" s="1128"/>
    </row>
    <row r="40" spans="1:10">
      <c r="A40" s="1129"/>
      <c r="B40" s="1128"/>
      <c r="C40" s="1128"/>
      <c r="D40" s="1128"/>
      <c r="E40" s="1128"/>
      <c r="F40" s="1128"/>
      <c r="G40" s="1128"/>
      <c r="H40" s="1128"/>
      <c r="I40" s="1128"/>
      <c r="J40" s="1128"/>
    </row>
    <row r="41" spans="1:10">
      <c r="B41" s="1126"/>
      <c r="C41" s="1126"/>
      <c r="D41" s="1126"/>
      <c r="E41" s="1127"/>
      <c r="F41" s="1127"/>
    </row>
    <row r="42" spans="1:10">
      <c r="B42" s="1126"/>
      <c r="C42" s="1126"/>
      <c r="D42" s="1126"/>
      <c r="E42" s="1127"/>
      <c r="F42" s="1127"/>
    </row>
    <row r="43" spans="1:10">
      <c r="B43" s="1126"/>
      <c r="C43" s="1126"/>
      <c r="D43" s="1126"/>
      <c r="E43" s="1127"/>
      <c r="F43" s="1127"/>
    </row>
    <row r="44" spans="1:10">
      <c r="B44" s="1126"/>
      <c r="C44" s="1126"/>
      <c r="D44" s="1126"/>
      <c r="E44" s="1127"/>
      <c r="F44" s="1127"/>
    </row>
    <row r="45" spans="1:10">
      <c r="B45" s="1126"/>
      <c r="C45" s="1126"/>
      <c r="D45" s="1126"/>
      <c r="E45" s="1127"/>
      <c r="F45" s="1127"/>
    </row>
    <row r="46" spans="1:10">
      <c r="B46" s="1126"/>
      <c r="C46" s="1126"/>
      <c r="D46" s="1126"/>
      <c r="E46" s="1127"/>
      <c r="F46" s="1127"/>
    </row>
    <row r="47" spans="1:10">
      <c r="B47" s="1126"/>
      <c r="C47" s="1126"/>
      <c r="D47" s="1126"/>
      <c r="E47" s="1127"/>
      <c r="F47" s="1127"/>
    </row>
    <row r="48" spans="1:10">
      <c r="B48" s="1126"/>
      <c r="C48" s="1126"/>
      <c r="D48" s="1126"/>
      <c r="E48" s="1127"/>
      <c r="F48" s="1127"/>
    </row>
    <row r="49" spans="2:6">
      <c r="B49" s="1126"/>
      <c r="C49" s="1126"/>
      <c r="D49" s="1126"/>
      <c r="E49" s="1127"/>
      <c r="F49" s="1127"/>
    </row>
    <row r="50" spans="2:6">
      <c r="B50" s="1126"/>
      <c r="C50" s="1126"/>
      <c r="D50" s="1126"/>
      <c r="E50" s="1127"/>
      <c r="F50" s="1127"/>
    </row>
    <row r="51" spans="2:6">
      <c r="B51" s="1126"/>
      <c r="C51" s="1126"/>
      <c r="D51" s="1126"/>
      <c r="E51" s="1127"/>
      <c r="F51" s="1127"/>
    </row>
    <row r="52" spans="2:6">
      <c r="B52" s="1126"/>
      <c r="C52" s="1126"/>
      <c r="D52" s="1126"/>
      <c r="E52" s="1127"/>
      <c r="F52" s="1127"/>
    </row>
    <row r="53" spans="2:6">
      <c r="B53" s="1126"/>
      <c r="C53" s="1126"/>
      <c r="D53" s="1126"/>
      <c r="E53" s="1127"/>
      <c r="F53" s="1127"/>
    </row>
    <row r="54" spans="2:6">
      <c r="B54" s="1126"/>
      <c r="C54" s="1126"/>
      <c r="D54" s="1126"/>
      <c r="E54" s="1127"/>
      <c r="F54" s="1127"/>
    </row>
    <row r="55" spans="2:6">
      <c r="B55" s="1126"/>
      <c r="C55" s="1126"/>
      <c r="D55" s="1126"/>
      <c r="E55" s="1127"/>
      <c r="F55" s="1127"/>
    </row>
    <row r="56" spans="2:6">
      <c r="B56" s="1126"/>
      <c r="C56" s="1126"/>
      <c r="D56" s="1126"/>
      <c r="E56" s="1127"/>
      <c r="F56" s="1127"/>
    </row>
    <row r="57" spans="2:6">
      <c r="B57" s="1126"/>
      <c r="C57" s="1126"/>
      <c r="D57" s="1126"/>
      <c r="E57" s="1127"/>
      <c r="F57" s="1127"/>
    </row>
    <row r="58" spans="2:6">
      <c r="B58" s="1126"/>
      <c r="C58" s="1126"/>
      <c r="D58" s="1126"/>
      <c r="E58" s="1127"/>
      <c r="F58" s="1127"/>
    </row>
    <row r="59" spans="2:6">
      <c r="B59" s="1126"/>
      <c r="C59" s="1126"/>
      <c r="D59" s="1126"/>
      <c r="E59" s="1127"/>
      <c r="F59" s="1127"/>
    </row>
    <row r="60" spans="2:6">
      <c r="B60" s="1126"/>
      <c r="C60" s="1126"/>
      <c r="D60" s="1126"/>
      <c r="E60" s="1127"/>
      <c r="F60" s="1127"/>
    </row>
    <row r="61" spans="2:6">
      <c r="B61" s="1126"/>
      <c r="C61" s="1126"/>
      <c r="D61" s="1126"/>
      <c r="E61" s="1127"/>
      <c r="F61" s="1127"/>
    </row>
    <row r="62" spans="2:6">
      <c r="B62" s="1126"/>
      <c r="C62" s="1126"/>
      <c r="D62" s="1126"/>
      <c r="E62" s="1127"/>
      <c r="F62" s="1127"/>
    </row>
    <row r="63" spans="2:6">
      <c r="B63" s="1126"/>
      <c r="C63" s="1126"/>
      <c r="D63" s="1126"/>
      <c r="E63" s="1127"/>
      <c r="F63" s="1127"/>
    </row>
    <row r="64" spans="2:6">
      <c r="B64" s="1126"/>
      <c r="C64" s="1126"/>
      <c r="D64" s="1126"/>
      <c r="E64" s="1127"/>
      <c r="F64" s="1127"/>
    </row>
    <row r="65" spans="2:6">
      <c r="B65" s="1126"/>
      <c r="C65" s="1126"/>
      <c r="D65" s="1126"/>
      <c r="E65" s="1127"/>
      <c r="F65" s="1127"/>
    </row>
    <row r="66" spans="2:6">
      <c r="B66" s="1126"/>
      <c r="C66" s="1126"/>
      <c r="D66" s="1126"/>
      <c r="E66" s="1127"/>
      <c r="F66" s="1127"/>
    </row>
    <row r="67" spans="2:6">
      <c r="B67" s="1126"/>
      <c r="C67" s="1126"/>
      <c r="D67" s="1126"/>
      <c r="E67" s="1127"/>
      <c r="F67" s="1127"/>
    </row>
    <row r="68" spans="2:6">
      <c r="B68" s="1126"/>
      <c r="C68" s="1126"/>
      <c r="D68" s="1126"/>
      <c r="E68" s="1127"/>
      <c r="F68" s="1127"/>
    </row>
    <row r="69" spans="2:6">
      <c r="B69" s="1126"/>
      <c r="C69" s="1126"/>
      <c r="D69" s="1126"/>
      <c r="E69" s="1127"/>
      <c r="F69" s="1127"/>
    </row>
    <row r="70" spans="2:6">
      <c r="B70" s="1126"/>
    </row>
    <row r="71" spans="2:6">
      <c r="B71" s="1126"/>
    </row>
    <row r="72" spans="2:6">
      <c r="B72" s="1126"/>
    </row>
    <row r="73" spans="2:6">
      <c r="B73" s="1126"/>
    </row>
    <row r="74" spans="2:6">
      <c r="B74" s="1126"/>
    </row>
    <row r="75" spans="2:6">
      <c r="B75" s="1126"/>
    </row>
    <row r="76" spans="2:6">
      <c r="B76" s="1126"/>
    </row>
    <row r="77" spans="2:6">
      <c r="B77" s="1126"/>
    </row>
    <row r="78" spans="2:6">
      <c r="B78" s="1126"/>
    </row>
    <row r="79" spans="2:6">
      <c r="B79" s="1126"/>
    </row>
    <row r="80" spans="2:6">
      <c r="B80" s="1126"/>
    </row>
    <row r="81" spans="2:2">
      <c r="B81" s="1126"/>
    </row>
    <row r="82" spans="2:2">
      <c r="B82" s="1126"/>
    </row>
    <row r="83" spans="2:2">
      <c r="B83" s="1126"/>
    </row>
    <row r="84" spans="2:2">
      <c r="B84" s="1126"/>
    </row>
    <row r="85" spans="2:2">
      <c r="B85" s="1126"/>
    </row>
    <row r="86" spans="2:2">
      <c r="B86" s="1126"/>
    </row>
  </sheetData>
  <mergeCells count="10">
    <mergeCell ref="A32:J32"/>
    <mergeCell ref="A23:J23"/>
    <mergeCell ref="A24:I24"/>
    <mergeCell ref="A25:J25"/>
    <mergeCell ref="A26:J26"/>
    <mergeCell ref="A27:J27"/>
    <mergeCell ref="A28:J28"/>
    <mergeCell ref="A29:J29"/>
    <mergeCell ref="A30:J30"/>
    <mergeCell ref="A31:J31"/>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8 JD65538 SZ65538 ACV65538 AMR65538 AWN65538 BGJ65538 BQF65538 CAB65538 CJX65538 CTT65538 DDP65538 DNL65538 DXH65538 EHD65538 EQZ65538 FAV65538 FKR65538 FUN65538 GEJ65538 GOF65538 GYB65538 HHX65538 HRT65538 IBP65538 ILL65538 IVH65538 JFD65538 JOZ65538 JYV65538 KIR65538 KSN65538 LCJ65538 LMF65538 LWB65538 MFX65538 MPT65538 MZP65538 NJL65538 NTH65538 ODD65538 OMZ65538 OWV65538 PGR65538 PQN65538 QAJ65538 QKF65538 QUB65538 RDX65538 RNT65538 RXP65538 SHL65538 SRH65538 TBD65538 TKZ65538 TUV65538 UER65538 UON65538 UYJ65538 VIF65538 VSB65538 WBX65538 WLT65538 WVP65538 H131074 JD131074 SZ131074 ACV131074 AMR131074 AWN131074 BGJ131074 BQF131074 CAB131074 CJX131074 CTT131074 DDP131074 DNL131074 DXH131074 EHD131074 EQZ131074 FAV131074 FKR131074 FUN131074 GEJ131074 GOF131074 GYB131074 HHX131074 HRT131074 IBP131074 ILL131074 IVH131074 JFD131074 JOZ131074 JYV131074 KIR131074 KSN131074 LCJ131074 LMF131074 LWB131074 MFX131074 MPT131074 MZP131074 NJL131074 NTH131074 ODD131074 OMZ131074 OWV131074 PGR131074 PQN131074 QAJ131074 QKF131074 QUB131074 RDX131074 RNT131074 RXP131074 SHL131074 SRH131074 TBD131074 TKZ131074 TUV131074 UER131074 UON131074 UYJ131074 VIF131074 VSB131074 WBX131074 WLT131074 WVP131074 H196610 JD196610 SZ196610 ACV196610 AMR196610 AWN196610 BGJ196610 BQF196610 CAB196610 CJX196610 CTT196610 DDP196610 DNL196610 DXH196610 EHD196610 EQZ196610 FAV196610 FKR196610 FUN196610 GEJ196610 GOF196610 GYB196610 HHX196610 HRT196610 IBP196610 ILL196610 IVH196610 JFD196610 JOZ196610 JYV196610 KIR196610 KSN196610 LCJ196610 LMF196610 LWB196610 MFX196610 MPT196610 MZP196610 NJL196610 NTH196610 ODD196610 OMZ196610 OWV196610 PGR196610 PQN196610 QAJ196610 QKF196610 QUB196610 RDX196610 RNT196610 RXP196610 SHL196610 SRH196610 TBD196610 TKZ196610 TUV196610 UER196610 UON196610 UYJ196610 VIF196610 VSB196610 WBX196610 WLT196610 WVP196610 H262146 JD262146 SZ262146 ACV262146 AMR262146 AWN262146 BGJ262146 BQF262146 CAB262146 CJX262146 CTT262146 DDP262146 DNL262146 DXH262146 EHD262146 EQZ262146 FAV262146 FKR262146 FUN262146 GEJ262146 GOF262146 GYB262146 HHX262146 HRT262146 IBP262146 ILL262146 IVH262146 JFD262146 JOZ262146 JYV262146 KIR262146 KSN262146 LCJ262146 LMF262146 LWB262146 MFX262146 MPT262146 MZP262146 NJL262146 NTH262146 ODD262146 OMZ262146 OWV262146 PGR262146 PQN262146 QAJ262146 QKF262146 QUB262146 RDX262146 RNT262146 RXP262146 SHL262146 SRH262146 TBD262146 TKZ262146 TUV262146 UER262146 UON262146 UYJ262146 VIF262146 VSB262146 WBX262146 WLT262146 WVP262146 H327682 JD327682 SZ327682 ACV327682 AMR327682 AWN327682 BGJ327682 BQF327682 CAB327682 CJX327682 CTT327682 DDP327682 DNL327682 DXH327682 EHD327682 EQZ327682 FAV327682 FKR327682 FUN327682 GEJ327682 GOF327682 GYB327682 HHX327682 HRT327682 IBP327682 ILL327682 IVH327682 JFD327682 JOZ327682 JYV327682 KIR327682 KSN327682 LCJ327682 LMF327682 LWB327682 MFX327682 MPT327682 MZP327682 NJL327682 NTH327682 ODD327682 OMZ327682 OWV327682 PGR327682 PQN327682 QAJ327682 QKF327682 QUB327682 RDX327682 RNT327682 RXP327682 SHL327682 SRH327682 TBD327682 TKZ327682 TUV327682 UER327682 UON327682 UYJ327682 VIF327682 VSB327682 WBX327682 WLT327682 WVP327682 H393218 JD393218 SZ393218 ACV393218 AMR393218 AWN393218 BGJ393218 BQF393218 CAB393218 CJX393218 CTT393218 DDP393218 DNL393218 DXH393218 EHD393218 EQZ393218 FAV393218 FKR393218 FUN393218 GEJ393218 GOF393218 GYB393218 HHX393218 HRT393218 IBP393218 ILL393218 IVH393218 JFD393218 JOZ393218 JYV393218 KIR393218 KSN393218 LCJ393218 LMF393218 LWB393218 MFX393218 MPT393218 MZP393218 NJL393218 NTH393218 ODD393218 OMZ393218 OWV393218 PGR393218 PQN393218 QAJ393218 QKF393218 QUB393218 RDX393218 RNT393218 RXP393218 SHL393218 SRH393218 TBD393218 TKZ393218 TUV393218 UER393218 UON393218 UYJ393218 VIF393218 VSB393218 WBX393218 WLT393218 WVP393218 H458754 JD458754 SZ458754 ACV458754 AMR458754 AWN458754 BGJ458754 BQF458754 CAB458754 CJX458754 CTT458754 DDP458754 DNL458754 DXH458754 EHD458754 EQZ458754 FAV458754 FKR458754 FUN458754 GEJ458754 GOF458754 GYB458754 HHX458754 HRT458754 IBP458754 ILL458754 IVH458754 JFD458754 JOZ458754 JYV458754 KIR458754 KSN458754 LCJ458754 LMF458754 LWB458754 MFX458754 MPT458754 MZP458754 NJL458754 NTH458754 ODD458754 OMZ458754 OWV458754 PGR458754 PQN458754 QAJ458754 QKF458754 QUB458754 RDX458754 RNT458754 RXP458754 SHL458754 SRH458754 TBD458754 TKZ458754 TUV458754 UER458754 UON458754 UYJ458754 VIF458754 VSB458754 WBX458754 WLT458754 WVP458754 H524290 JD524290 SZ524290 ACV524290 AMR524290 AWN524290 BGJ524290 BQF524290 CAB524290 CJX524290 CTT524290 DDP524290 DNL524290 DXH524290 EHD524290 EQZ524290 FAV524290 FKR524290 FUN524290 GEJ524290 GOF524290 GYB524290 HHX524290 HRT524290 IBP524290 ILL524290 IVH524290 JFD524290 JOZ524290 JYV524290 KIR524290 KSN524290 LCJ524290 LMF524290 LWB524290 MFX524290 MPT524290 MZP524290 NJL524290 NTH524290 ODD524290 OMZ524290 OWV524290 PGR524290 PQN524290 QAJ524290 QKF524290 QUB524290 RDX524290 RNT524290 RXP524290 SHL524290 SRH524290 TBD524290 TKZ524290 TUV524290 UER524290 UON524290 UYJ524290 VIF524290 VSB524290 WBX524290 WLT524290 WVP524290 H589826 JD589826 SZ589826 ACV589826 AMR589826 AWN589826 BGJ589826 BQF589826 CAB589826 CJX589826 CTT589826 DDP589826 DNL589826 DXH589826 EHD589826 EQZ589826 FAV589826 FKR589826 FUN589826 GEJ589826 GOF589826 GYB589826 HHX589826 HRT589826 IBP589826 ILL589826 IVH589826 JFD589826 JOZ589826 JYV589826 KIR589826 KSN589826 LCJ589826 LMF589826 LWB589826 MFX589826 MPT589826 MZP589826 NJL589826 NTH589826 ODD589826 OMZ589826 OWV589826 PGR589826 PQN589826 QAJ589826 QKF589826 QUB589826 RDX589826 RNT589826 RXP589826 SHL589826 SRH589826 TBD589826 TKZ589826 TUV589826 UER589826 UON589826 UYJ589826 VIF589826 VSB589826 WBX589826 WLT589826 WVP589826 H655362 JD655362 SZ655362 ACV655362 AMR655362 AWN655362 BGJ655362 BQF655362 CAB655362 CJX655362 CTT655362 DDP655362 DNL655362 DXH655362 EHD655362 EQZ655362 FAV655362 FKR655362 FUN655362 GEJ655362 GOF655362 GYB655362 HHX655362 HRT655362 IBP655362 ILL655362 IVH655362 JFD655362 JOZ655362 JYV655362 KIR655362 KSN655362 LCJ655362 LMF655362 LWB655362 MFX655362 MPT655362 MZP655362 NJL655362 NTH655362 ODD655362 OMZ655362 OWV655362 PGR655362 PQN655362 QAJ655362 QKF655362 QUB655362 RDX655362 RNT655362 RXP655362 SHL655362 SRH655362 TBD655362 TKZ655362 TUV655362 UER655362 UON655362 UYJ655362 VIF655362 VSB655362 WBX655362 WLT655362 WVP655362 H720898 JD720898 SZ720898 ACV720898 AMR720898 AWN720898 BGJ720898 BQF720898 CAB720898 CJX720898 CTT720898 DDP720898 DNL720898 DXH720898 EHD720898 EQZ720898 FAV720898 FKR720898 FUN720898 GEJ720898 GOF720898 GYB720898 HHX720898 HRT720898 IBP720898 ILL720898 IVH720898 JFD720898 JOZ720898 JYV720898 KIR720898 KSN720898 LCJ720898 LMF720898 LWB720898 MFX720898 MPT720898 MZP720898 NJL720898 NTH720898 ODD720898 OMZ720898 OWV720898 PGR720898 PQN720898 QAJ720898 QKF720898 QUB720898 RDX720898 RNT720898 RXP720898 SHL720898 SRH720898 TBD720898 TKZ720898 TUV720898 UER720898 UON720898 UYJ720898 VIF720898 VSB720898 WBX720898 WLT720898 WVP720898 H786434 JD786434 SZ786434 ACV786434 AMR786434 AWN786434 BGJ786434 BQF786434 CAB786434 CJX786434 CTT786434 DDP786434 DNL786434 DXH786434 EHD786434 EQZ786434 FAV786434 FKR786434 FUN786434 GEJ786434 GOF786434 GYB786434 HHX786434 HRT786434 IBP786434 ILL786434 IVH786434 JFD786434 JOZ786434 JYV786434 KIR786434 KSN786434 LCJ786434 LMF786434 LWB786434 MFX786434 MPT786434 MZP786434 NJL786434 NTH786434 ODD786434 OMZ786434 OWV786434 PGR786434 PQN786434 QAJ786434 QKF786434 QUB786434 RDX786434 RNT786434 RXP786434 SHL786434 SRH786434 TBD786434 TKZ786434 TUV786434 UER786434 UON786434 UYJ786434 VIF786434 VSB786434 WBX786434 WLT786434 WVP786434 H851970 JD851970 SZ851970 ACV851970 AMR851970 AWN851970 BGJ851970 BQF851970 CAB851970 CJX851970 CTT851970 DDP851970 DNL851970 DXH851970 EHD851970 EQZ851970 FAV851970 FKR851970 FUN851970 GEJ851970 GOF851970 GYB851970 HHX851970 HRT851970 IBP851970 ILL851970 IVH851970 JFD851970 JOZ851970 JYV851970 KIR851970 KSN851970 LCJ851970 LMF851970 LWB851970 MFX851970 MPT851970 MZP851970 NJL851970 NTH851970 ODD851970 OMZ851970 OWV851970 PGR851970 PQN851970 QAJ851970 QKF851970 QUB851970 RDX851970 RNT851970 RXP851970 SHL851970 SRH851970 TBD851970 TKZ851970 TUV851970 UER851970 UON851970 UYJ851970 VIF851970 VSB851970 WBX851970 WLT851970 WVP851970 H917506 JD917506 SZ917506 ACV917506 AMR917506 AWN917506 BGJ917506 BQF917506 CAB917506 CJX917506 CTT917506 DDP917506 DNL917506 DXH917506 EHD917506 EQZ917506 FAV917506 FKR917506 FUN917506 GEJ917506 GOF917506 GYB917506 HHX917506 HRT917506 IBP917506 ILL917506 IVH917506 JFD917506 JOZ917506 JYV917506 KIR917506 KSN917506 LCJ917506 LMF917506 LWB917506 MFX917506 MPT917506 MZP917506 NJL917506 NTH917506 ODD917506 OMZ917506 OWV917506 PGR917506 PQN917506 QAJ917506 QKF917506 QUB917506 RDX917506 RNT917506 RXP917506 SHL917506 SRH917506 TBD917506 TKZ917506 TUV917506 UER917506 UON917506 UYJ917506 VIF917506 VSB917506 WBX917506 WLT917506 WVP917506 H983042 JD983042 SZ983042 ACV983042 AMR983042 AWN983042 BGJ983042 BQF983042 CAB983042 CJX983042 CTT983042 DDP983042 DNL983042 DXH983042 EHD983042 EQZ983042 FAV983042 FKR983042 FUN983042 GEJ983042 GOF983042 GYB983042 HHX983042 HRT983042 IBP983042 ILL983042 IVH983042 JFD983042 JOZ983042 JYV983042 KIR983042 KSN983042 LCJ983042 LMF983042 LWB983042 MFX983042 MPT983042 MZP983042 NJL983042 NTH983042 ODD983042 OMZ983042 OWV983042 PGR983042 PQN983042 QAJ983042 QKF983042 QUB983042 RDX983042 RNT983042 RXP983042 SHL983042 SRH983042 TBD983042 TKZ983042 TUV983042 UER983042 UON983042 UYJ983042 VIF983042 VSB983042 WBX983042 WLT983042 WVP983042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8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4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0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6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2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18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4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0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6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2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898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4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0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6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2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dataValidations>
  <printOptions horizontalCentered="1"/>
  <pageMargins left="0.25" right="0.25" top="0.5" bottom="0.5" header="0.5" footer="0.5"/>
  <pageSetup scale="80" pageOrder="overThenDown" orientation="portrait" cellComments="atEnd"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J94"/>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34" sqref="A34"/>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bestFit="1" customWidth="1"/>
    <col min="9" max="9" width="13.7109375" style="1168" customWidth="1"/>
    <col min="10" max="10" width="3.140625" style="1123" bestFit="1" customWidth="1"/>
    <col min="11" max="16384" width="9.140625" style="1122"/>
  </cols>
  <sheetData>
    <row r="1" spans="1:10" s="1154" customFormat="1" ht="15.75">
      <c r="A1" s="1158" t="s">
        <v>53</v>
      </c>
      <c r="B1" s="1167">
        <v>2016</v>
      </c>
      <c r="C1" s="1166"/>
      <c r="E1" s="1166"/>
      <c r="G1" s="1165"/>
      <c r="H1" s="1159"/>
      <c r="I1" s="1183"/>
      <c r="J1" s="1159"/>
    </row>
    <row r="2" spans="1:10" s="1154" customFormat="1" ht="15.75">
      <c r="A2" s="1158" t="s">
        <v>52</v>
      </c>
      <c r="B2" s="1164" t="s">
        <v>51</v>
      </c>
      <c r="C2" s="1164" t="s">
        <v>50</v>
      </c>
      <c r="D2" s="1159"/>
      <c r="E2" s="1163"/>
      <c r="F2" s="1161"/>
      <c r="G2" s="1163"/>
      <c r="H2" s="1159"/>
      <c r="I2" s="1183"/>
      <c r="J2" s="1159"/>
    </row>
    <row r="3" spans="1:10" s="1154" customFormat="1" ht="15.75">
      <c r="A3" s="1158" t="s">
        <v>49</v>
      </c>
      <c r="B3" s="1162" t="s">
        <v>1278</v>
      </c>
      <c r="C3" s="1162" t="s">
        <v>1647</v>
      </c>
      <c r="D3" s="1159"/>
      <c r="E3" s="1160"/>
      <c r="F3" s="1161"/>
      <c r="G3" s="1160"/>
      <c r="H3" s="1159"/>
      <c r="I3" s="1183"/>
      <c r="J3" s="1159"/>
    </row>
    <row r="4" spans="1:10" s="1154" customFormat="1" ht="15.75">
      <c r="A4" s="1158" t="s">
        <v>46</v>
      </c>
      <c r="B4" s="1162" t="s">
        <v>1646</v>
      </c>
      <c r="C4" s="1162" t="s">
        <v>1645</v>
      </c>
      <c r="D4" s="1159"/>
      <c r="E4" s="1160"/>
      <c r="F4" s="1161"/>
      <c r="G4" s="1160"/>
      <c r="H4" s="1159"/>
      <c r="I4" s="1183"/>
      <c r="J4" s="1159"/>
    </row>
    <row r="5" spans="1:10" s="1154" customFormat="1" ht="15.75">
      <c r="A5" s="1158" t="s">
        <v>43</v>
      </c>
      <c r="B5" s="1157" t="s">
        <v>1670</v>
      </c>
      <c r="C5" s="1157" t="s">
        <v>1669</v>
      </c>
      <c r="D5" s="1156"/>
      <c r="E5" s="1155"/>
      <c r="G5" s="1155"/>
      <c r="I5" s="1182"/>
    </row>
    <row r="6" spans="1:10" s="1142" customFormat="1">
      <c r="A6" s="1153"/>
      <c r="B6" s="1152"/>
      <c r="C6" s="1151"/>
      <c r="D6" s="1150"/>
      <c r="E6" s="1151"/>
      <c r="F6" s="1150"/>
      <c r="G6" s="1151"/>
      <c r="H6" s="1150"/>
      <c r="I6" s="1181" t="s">
        <v>41</v>
      </c>
      <c r="J6" s="1150"/>
    </row>
    <row r="7" spans="1:10">
      <c r="C7" s="1149" t="s">
        <v>40</v>
      </c>
      <c r="D7" s="1148" t="s">
        <v>37</v>
      </c>
      <c r="E7" s="1149" t="s">
        <v>40</v>
      </c>
      <c r="F7" s="1148" t="s">
        <v>37</v>
      </c>
      <c r="G7" s="1149" t="s">
        <v>39</v>
      </c>
      <c r="H7" s="1148" t="s">
        <v>37</v>
      </c>
      <c r="I7" s="1180"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79" t="str">
        <f>"FY " &amp; FiscalYear</f>
        <v>FY 2016</v>
      </c>
      <c r="J8" s="1143" t="s">
        <v>36</v>
      </c>
    </row>
    <row r="9" spans="1:10" s="433" customFormat="1">
      <c r="A9" s="412" t="s">
        <v>35</v>
      </c>
      <c r="B9" s="1141"/>
      <c r="G9" s="1178"/>
    </row>
    <row r="10" spans="1:10" s="433" customFormat="1">
      <c r="A10" s="412" t="s">
        <v>1668</v>
      </c>
      <c r="B10" s="1141"/>
      <c r="G10" s="1178"/>
    </row>
    <row r="11" spans="1:10" s="433" customFormat="1">
      <c r="A11" s="121" t="s">
        <v>1667</v>
      </c>
      <c r="B11" s="1141"/>
      <c r="G11" s="1177"/>
    </row>
    <row r="12" spans="1:10" s="242" customFormat="1">
      <c r="A12" s="1140" t="s">
        <v>1656</v>
      </c>
      <c r="B12" s="1096"/>
      <c r="C12" s="1176">
        <v>2036610</v>
      </c>
      <c r="E12" s="243">
        <v>2038300</v>
      </c>
      <c r="G12" s="243">
        <v>2039000</v>
      </c>
      <c r="I12" s="243">
        <v>2041000</v>
      </c>
    </row>
    <row r="13" spans="1:10" s="242" customFormat="1">
      <c r="A13" s="1140" t="s">
        <v>1666</v>
      </c>
      <c r="B13" s="1096"/>
      <c r="C13" s="1176">
        <v>25437</v>
      </c>
      <c r="E13" s="243">
        <v>32587</v>
      </c>
      <c r="G13" s="243">
        <v>29000</v>
      </c>
      <c r="I13" s="243">
        <v>38000</v>
      </c>
    </row>
    <row r="14" spans="1:10" s="242" customFormat="1">
      <c r="A14" s="1140" t="s">
        <v>1665</v>
      </c>
      <c r="B14" s="1096"/>
      <c r="C14" s="1176">
        <v>20116</v>
      </c>
      <c r="E14" s="243">
        <v>25400</v>
      </c>
      <c r="G14" s="243">
        <v>26500</v>
      </c>
      <c r="I14" s="243">
        <v>29000</v>
      </c>
    </row>
    <row r="15" spans="1:10" s="242" customFormat="1">
      <c r="A15" s="1140" t="s">
        <v>1664</v>
      </c>
      <c r="B15" s="1096"/>
      <c r="C15" s="1176">
        <v>23331</v>
      </c>
      <c r="E15" s="243">
        <v>23858</v>
      </c>
      <c r="G15" s="243">
        <v>24000</v>
      </c>
      <c r="I15" s="243">
        <v>24500</v>
      </c>
    </row>
    <row r="16" spans="1:10" s="242" customFormat="1">
      <c r="A16" s="1140" t="s">
        <v>1663</v>
      </c>
      <c r="B16" s="1096"/>
      <c r="C16" s="1176">
        <v>32786</v>
      </c>
      <c r="E16" s="243">
        <v>32424</v>
      </c>
      <c r="G16" s="243">
        <v>32000</v>
      </c>
      <c r="I16" s="243">
        <v>32000</v>
      </c>
    </row>
    <row r="17" spans="1:9" s="242" customFormat="1">
      <c r="A17" s="1140" t="s">
        <v>1662</v>
      </c>
      <c r="B17" s="1096"/>
      <c r="C17" s="1176">
        <v>17770</v>
      </c>
      <c r="E17" s="243">
        <v>17539</v>
      </c>
      <c r="G17" s="243">
        <v>18000</v>
      </c>
      <c r="I17" s="243">
        <v>18000</v>
      </c>
    </row>
    <row r="18" spans="1:9" s="242" customFormat="1">
      <c r="A18" s="1140" t="s">
        <v>1661</v>
      </c>
      <c r="B18" s="1096"/>
      <c r="C18" s="1174">
        <v>1071179</v>
      </c>
      <c r="E18" s="243">
        <v>1155347</v>
      </c>
      <c r="G18" s="243">
        <v>1175000</v>
      </c>
      <c r="I18" s="243">
        <v>1180000</v>
      </c>
    </row>
    <row r="19" spans="1:9" s="242" customFormat="1">
      <c r="A19" s="1140" t="s">
        <v>1660</v>
      </c>
      <c r="B19" s="1096"/>
      <c r="C19" s="1174">
        <v>26231</v>
      </c>
      <c r="E19" s="243">
        <v>23426</v>
      </c>
      <c r="G19" s="243">
        <v>24000</v>
      </c>
      <c r="I19" s="243">
        <v>24000</v>
      </c>
    </row>
    <row r="20" spans="1:9" s="242" customFormat="1">
      <c r="A20" s="1140" t="s">
        <v>1659</v>
      </c>
      <c r="B20" s="1096"/>
      <c r="C20" s="1176">
        <v>5939</v>
      </c>
      <c r="E20" s="243">
        <v>6931</v>
      </c>
      <c r="G20" s="243">
        <v>7000</v>
      </c>
      <c r="I20" s="243">
        <v>7000</v>
      </c>
    </row>
    <row r="21" spans="1:9" s="242" customFormat="1">
      <c r="A21" s="1140" t="s">
        <v>1658</v>
      </c>
      <c r="B21" s="1096"/>
      <c r="C21" s="1176">
        <v>881388</v>
      </c>
      <c r="E21" s="243">
        <v>1070269</v>
      </c>
      <c r="G21" s="243">
        <v>1075000</v>
      </c>
      <c r="I21" s="243">
        <v>1080000</v>
      </c>
    </row>
    <row r="22" spans="1:9" s="242" customFormat="1">
      <c r="A22" s="1140"/>
      <c r="B22" s="1096"/>
      <c r="C22" s="1176"/>
      <c r="E22" s="243"/>
      <c r="G22" s="243"/>
      <c r="I22" s="243"/>
    </row>
    <row r="23" spans="1:9" s="242" customFormat="1">
      <c r="A23" s="121" t="s">
        <v>1657</v>
      </c>
      <c r="B23" s="1096"/>
      <c r="C23" s="1175"/>
      <c r="E23" s="243"/>
      <c r="G23" s="243"/>
      <c r="I23" s="243"/>
    </row>
    <row r="24" spans="1:9" s="242" customFormat="1">
      <c r="A24" s="1140" t="s">
        <v>1656</v>
      </c>
      <c r="B24" s="1096"/>
      <c r="C24" s="1174">
        <v>94740</v>
      </c>
      <c r="E24" s="243">
        <v>112785</v>
      </c>
      <c r="G24" s="243">
        <v>114800</v>
      </c>
      <c r="I24" s="243">
        <v>116800</v>
      </c>
    </row>
    <row r="25" spans="1:9" s="242" customFormat="1">
      <c r="A25" s="307" t="s">
        <v>1655</v>
      </c>
      <c r="B25" s="1096"/>
      <c r="C25" s="1174">
        <v>330139</v>
      </c>
      <c r="E25" s="243">
        <v>317517</v>
      </c>
      <c r="G25" s="243">
        <v>333393</v>
      </c>
      <c r="I25" s="243">
        <v>350062</v>
      </c>
    </row>
    <row r="26" spans="1:9" s="242" customFormat="1">
      <c r="A26" s="307" t="s">
        <v>1654</v>
      </c>
      <c r="B26" s="1096"/>
      <c r="C26" s="1174">
        <v>10946</v>
      </c>
      <c r="E26" s="243">
        <v>11028</v>
      </c>
      <c r="G26" s="243">
        <v>11579</v>
      </c>
      <c r="I26" s="243">
        <v>12158</v>
      </c>
    </row>
    <row r="27" spans="1:9" s="242" customFormat="1">
      <c r="A27" s="307" t="s">
        <v>1653</v>
      </c>
      <c r="B27" s="1096"/>
      <c r="C27" s="1174">
        <v>170</v>
      </c>
      <c r="E27" s="243">
        <v>219</v>
      </c>
      <c r="G27" s="243">
        <v>200</v>
      </c>
      <c r="I27" s="243">
        <v>200</v>
      </c>
    </row>
    <row r="28" spans="1:9" s="242" customFormat="1">
      <c r="A28" s="307" t="s">
        <v>1652</v>
      </c>
      <c r="B28" s="1096"/>
      <c r="C28" s="1174">
        <v>297</v>
      </c>
      <c r="E28" s="243">
        <v>267</v>
      </c>
      <c r="G28" s="243">
        <v>300</v>
      </c>
      <c r="I28" s="243">
        <v>315</v>
      </c>
    </row>
    <row r="29" spans="1:9" s="242" customFormat="1">
      <c r="A29" s="307" t="s">
        <v>1651</v>
      </c>
      <c r="B29" s="1096"/>
      <c r="C29" s="1174">
        <v>75696</v>
      </c>
      <c r="E29" s="243">
        <v>84397</v>
      </c>
      <c r="G29" s="243">
        <v>87400</v>
      </c>
      <c r="I29" s="243">
        <v>90000</v>
      </c>
    </row>
    <row r="30" spans="1:9" s="242" customFormat="1">
      <c r="A30" s="121" t="s">
        <v>1650</v>
      </c>
      <c r="B30" s="1096"/>
      <c r="C30" s="1174">
        <v>2486129</v>
      </c>
      <c r="E30" s="243">
        <v>2729000</v>
      </c>
      <c r="G30" s="243">
        <v>28000000</v>
      </c>
      <c r="I30" s="243">
        <v>2800000</v>
      </c>
    </row>
    <row r="31" spans="1:9" s="242" customFormat="1">
      <c r="A31" s="121" t="s">
        <v>1649</v>
      </c>
      <c r="B31" s="1096"/>
      <c r="C31" s="1174">
        <v>22155958</v>
      </c>
      <c r="D31" s="187"/>
      <c r="E31" s="119">
        <v>19102280</v>
      </c>
      <c r="F31" s="187"/>
      <c r="G31" s="119">
        <v>21000000</v>
      </c>
      <c r="I31" s="119">
        <v>23000000</v>
      </c>
    </row>
    <row r="32" spans="1:9" s="242" customFormat="1">
      <c r="A32" s="121" t="s">
        <v>1648</v>
      </c>
      <c r="B32" s="1096"/>
      <c r="C32" s="1174">
        <v>300343</v>
      </c>
      <c r="E32" s="243">
        <v>338556</v>
      </c>
      <c r="G32" s="243">
        <v>375000</v>
      </c>
      <c r="I32" s="243">
        <v>400000</v>
      </c>
    </row>
    <row r="33" spans="1:10" s="1132" customFormat="1">
      <c r="A33" s="1173"/>
      <c r="B33" s="1172"/>
      <c r="G33" s="1171"/>
    </row>
    <row r="34" spans="1:10" s="1132" customFormat="1">
      <c r="A34" s="1137"/>
      <c r="B34" s="1136"/>
      <c r="C34" s="1135"/>
      <c r="D34" s="1133"/>
      <c r="E34" s="1134"/>
      <c r="F34" s="1133"/>
      <c r="G34" s="1134"/>
      <c r="H34" s="1133"/>
      <c r="I34" s="1170"/>
      <c r="J34" s="1133"/>
    </row>
    <row r="35" spans="1:10" ht="27.75" customHeight="1">
      <c r="A35" s="1773"/>
      <c r="B35" s="1803"/>
      <c r="C35" s="1804"/>
      <c r="D35" s="1803"/>
      <c r="E35" s="1804"/>
      <c r="F35" s="1803"/>
      <c r="G35" s="1804"/>
      <c r="H35" s="1803"/>
      <c r="I35" s="1804"/>
      <c r="J35" s="1803"/>
    </row>
    <row r="36" spans="1:10" ht="27.75" customHeight="1">
      <c r="A36" s="1802"/>
      <c r="B36" s="1803"/>
      <c r="C36" s="1804"/>
      <c r="D36" s="1803"/>
      <c r="E36" s="1804"/>
      <c r="F36" s="1803"/>
      <c r="G36" s="1804"/>
      <c r="H36" s="1803"/>
      <c r="I36" s="1804"/>
      <c r="J36" s="1803"/>
    </row>
    <row r="37" spans="1:10" ht="27.75" customHeight="1">
      <c r="A37" s="1802"/>
      <c r="B37" s="1803"/>
      <c r="C37" s="1804"/>
      <c r="D37" s="1803"/>
      <c r="E37" s="1804"/>
      <c r="F37" s="1803"/>
      <c r="G37" s="1804"/>
      <c r="H37" s="1803"/>
      <c r="I37" s="1804"/>
      <c r="J37" s="1803"/>
    </row>
    <row r="38" spans="1:10" ht="27.75" customHeight="1">
      <c r="A38" s="1802"/>
      <c r="B38" s="1803"/>
      <c r="C38" s="1804"/>
      <c r="D38" s="1803"/>
      <c r="E38" s="1804"/>
      <c r="F38" s="1803"/>
      <c r="G38" s="1804"/>
      <c r="H38" s="1803"/>
      <c r="I38" s="1804"/>
      <c r="J38" s="1803"/>
    </row>
    <row r="39" spans="1:10" ht="27.75" customHeight="1">
      <c r="A39" s="1802"/>
      <c r="B39" s="1803"/>
      <c r="C39" s="1804"/>
      <c r="D39" s="1803"/>
      <c r="E39" s="1804"/>
      <c r="F39" s="1803"/>
      <c r="G39" s="1804"/>
      <c r="H39" s="1803"/>
      <c r="I39" s="1804"/>
      <c r="J39" s="1803"/>
    </row>
    <row r="40" spans="1:10" ht="27.75" customHeight="1">
      <c r="A40" s="1802"/>
      <c r="B40" s="1803"/>
      <c r="C40" s="1804"/>
      <c r="D40" s="1803"/>
      <c r="E40" s="1804"/>
      <c r="F40" s="1803"/>
      <c r="G40" s="1804"/>
      <c r="H40" s="1803"/>
      <c r="I40" s="1804"/>
      <c r="J40" s="1803"/>
    </row>
    <row r="41" spans="1:10">
      <c r="A41" s="1129"/>
      <c r="B41" s="1128"/>
      <c r="C41" s="1130"/>
      <c r="D41" s="1128"/>
      <c r="E41" s="1130"/>
      <c r="F41" s="1128"/>
      <c r="G41" s="1130"/>
      <c r="H41" s="1128"/>
      <c r="I41" s="1169"/>
      <c r="J41" s="1128"/>
    </row>
    <row r="42" spans="1:10">
      <c r="A42" s="1129"/>
      <c r="B42" s="1128"/>
      <c r="C42" s="1128"/>
      <c r="D42" s="1128"/>
      <c r="E42" s="1128"/>
      <c r="F42" s="1128"/>
      <c r="G42" s="1128"/>
      <c r="H42" s="1128"/>
      <c r="I42" s="1169"/>
      <c r="J42" s="1128"/>
    </row>
    <row r="43" spans="1:10">
      <c r="A43" s="1129"/>
      <c r="B43" s="1128"/>
      <c r="C43" s="1130"/>
      <c r="D43" s="1128"/>
      <c r="E43" s="1130"/>
      <c r="F43" s="1128"/>
      <c r="G43" s="1130"/>
      <c r="H43" s="1128"/>
      <c r="I43" s="1169"/>
      <c r="J43" s="1128"/>
    </row>
    <row r="44" spans="1:10">
      <c r="A44" s="1129"/>
      <c r="B44" s="1128"/>
      <c r="C44" s="1128"/>
      <c r="D44" s="1128"/>
      <c r="E44" s="1128"/>
      <c r="F44" s="1128"/>
      <c r="G44" s="1128"/>
      <c r="H44" s="1128"/>
      <c r="I44" s="1169"/>
      <c r="J44" s="1128"/>
    </row>
    <row r="45" spans="1:10">
      <c r="A45" s="1129"/>
      <c r="B45" s="1128"/>
      <c r="C45" s="1130"/>
      <c r="D45" s="1128"/>
      <c r="E45" s="1130"/>
      <c r="F45" s="1128"/>
      <c r="G45" s="1130"/>
      <c r="H45" s="1128"/>
      <c r="I45" s="1169"/>
      <c r="J45" s="1128"/>
    </row>
    <row r="46" spans="1:10">
      <c r="A46" s="1129"/>
      <c r="B46" s="1128"/>
      <c r="C46" s="1128"/>
      <c r="D46" s="1128"/>
      <c r="E46" s="1128"/>
      <c r="F46" s="1128"/>
      <c r="G46" s="1128"/>
      <c r="H46" s="1128"/>
      <c r="I46" s="1169"/>
      <c r="J46" s="1128"/>
    </row>
    <row r="47" spans="1:10">
      <c r="A47" s="1129"/>
      <c r="B47" s="1128"/>
      <c r="C47" s="1128"/>
      <c r="D47" s="1128"/>
      <c r="E47" s="1128"/>
      <c r="F47" s="1128"/>
      <c r="G47" s="1128"/>
      <c r="H47" s="1128"/>
      <c r="I47" s="1169"/>
      <c r="J47" s="1128"/>
    </row>
    <row r="48" spans="1:10">
      <c r="A48" s="1129"/>
      <c r="B48" s="1128"/>
      <c r="C48" s="1128"/>
      <c r="D48" s="1128"/>
      <c r="E48" s="1128"/>
      <c r="F48" s="1128"/>
      <c r="G48" s="1128"/>
      <c r="H48" s="1128"/>
      <c r="I48" s="1169"/>
      <c r="J48" s="1128"/>
    </row>
    <row r="49" spans="2:6">
      <c r="B49" s="1126"/>
      <c r="C49" s="1126"/>
      <c r="D49" s="1126"/>
      <c r="E49" s="1127"/>
      <c r="F49" s="1127"/>
    </row>
    <row r="50" spans="2:6">
      <c r="B50" s="1126"/>
      <c r="C50" s="1126"/>
      <c r="D50" s="1126"/>
      <c r="E50" s="1127"/>
      <c r="F50" s="1127"/>
    </row>
    <row r="51" spans="2:6">
      <c r="B51" s="1126"/>
      <c r="C51" s="1126"/>
      <c r="D51" s="1126"/>
      <c r="E51" s="1127"/>
      <c r="F51" s="1127"/>
    </row>
    <row r="52" spans="2:6">
      <c r="B52" s="1126"/>
      <c r="C52" s="1126"/>
      <c r="D52" s="1126"/>
      <c r="E52" s="1127"/>
      <c r="F52" s="1127"/>
    </row>
    <row r="53" spans="2:6">
      <c r="B53" s="1126"/>
      <c r="C53" s="1126"/>
      <c r="D53" s="1126"/>
      <c r="E53" s="1127"/>
      <c r="F53" s="1127"/>
    </row>
    <row r="54" spans="2:6">
      <c r="B54" s="1126"/>
      <c r="C54" s="1126"/>
      <c r="D54" s="1126"/>
      <c r="E54" s="1127"/>
      <c r="F54" s="1127"/>
    </row>
    <row r="55" spans="2:6">
      <c r="B55" s="1126"/>
      <c r="C55" s="1126"/>
      <c r="D55" s="1126"/>
      <c r="E55" s="1127"/>
      <c r="F55" s="1127"/>
    </row>
    <row r="56" spans="2:6">
      <c r="B56" s="1126"/>
      <c r="C56" s="1126"/>
      <c r="D56" s="1126"/>
      <c r="E56" s="1127"/>
      <c r="F56" s="1127"/>
    </row>
    <row r="57" spans="2:6">
      <c r="B57" s="1126"/>
      <c r="C57" s="1126"/>
      <c r="D57" s="1126"/>
      <c r="E57" s="1127"/>
      <c r="F57" s="1127"/>
    </row>
    <row r="58" spans="2:6">
      <c r="B58" s="1126"/>
      <c r="C58" s="1126"/>
      <c r="D58" s="1126"/>
      <c r="E58" s="1127"/>
      <c r="F58" s="1127"/>
    </row>
    <row r="59" spans="2:6">
      <c r="B59" s="1126"/>
      <c r="C59" s="1126"/>
      <c r="D59" s="1126"/>
      <c r="E59" s="1127"/>
      <c r="F59" s="1127"/>
    </row>
    <row r="60" spans="2:6">
      <c r="B60" s="1126"/>
      <c r="C60" s="1126"/>
      <c r="D60" s="1126"/>
      <c r="E60" s="1127"/>
      <c r="F60" s="1127"/>
    </row>
    <row r="61" spans="2:6">
      <c r="B61" s="1126"/>
      <c r="C61" s="1126"/>
      <c r="D61" s="1126"/>
      <c r="E61" s="1127"/>
      <c r="F61" s="1127"/>
    </row>
    <row r="62" spans="2:6">
      <c r="B62" s="1126"/>
      <c r="C62" s="1126"/>
      <c r="D62" s="1126"/>
      <c r="E62" s="1127"/>
      <c r="F62" s="1127"/>
    </row>
    <row r="63" spans="2:6">
      <c r="B63" s="1126"/>
      <c r="C63" s="1126"/>
      <c r="D63" s="1126"/>
      <c r="E63" s="1127"/>
      <c r="F63" s="1127"/>
    </row>
    <row r="64" spans="2:6">
      <c r="B64" s="1126"/>
      <c r="C64" s="1126"/>
      <c r="D64" s="1126"/>
      <c r="E64" s="1127"/>
      <c r="F64" s="1127"/>
    </row>
    <row r="65" spans="2:6">
      <c r="B65" s="1126"/>
      <c r="C65" s="1126"/>
      <c r="D65" s="1126"/>
      <c r="E65" s="1127"/>
      <c r="F65" s="1127"/>
    </row>
    <row r="66" spans="2:6">
      <c r="B66" s="1126"/>
      <c r="C66" s="1126"/>
      <c r="D66" s="1126"/>
      <c r="E66" s="1127"/>
      <c r="F66" s="1127"/>
    </row>
    <row r="67" spans="2:6">
      <c r="B67" s="1126"/>
      <c r="C67" s="1126"/>
      <c r="D67" s="1126"/>
      <c r="E67" s="1127"/>
      <c r="F67" s="1127"/>
    </row>
    <row r="68" spans="2:6">
      <c r="B68" s="1126"/>
      <c r="C68" s="1126"/>
      <c r="D68" s="1126"/>
      <c r="E68" s="1127"/>
      <c r="F68" s="1127"/>
    </row>
    <row r="69" spans="2:6">
      <c r="B69" s="1126"/>
      <c r="C69" s="1126"/>
      <c r="D69" s="1126"/>
      <c r="E69" s="1127"/>
      <c r="F69" s="1127"/>
    </row>
    <row r="70" spans="2:6">
      <c r="B70" s="1126"/>
      <c r="C70" s="1126"/>
      <c r="D70" s="1126"/>
      <c r="E70" s="1127"/>
      <c r="F70" s="1127"/>
    </row>
    <row r="71" spans="2:6">
      <c r="B71" s="1126"/>
      <c r="C71" s="1126"/>
      <c r="D71" s="1126"/>
      <c r="E71" s="1127"/>
      <c r="F71" s="1127"/>
    </row>
    <row r="72" spans="2:6">
      <c r="B72" s="1126"/>
      <c r="C72" s="1126"/>
      <c r="D72" s="1126"/>
      <c r="E72" s="1127"/>
      <c r="F72" s="1127"/>
    </row>
    <row r="73" spans="2:6">
      <c r="B73" s="1126"/>
      <c r="C73" s="1126"/>
      <c r="D73" s="1126"/>
      <c r="E73" s="1127"/>
      <c r="F73" s="1127"/>
    </row>
    <row r="74" spans="2:6">
      <c r="B74" s="1126"/>
      <c r="C74" s="1126"/>
      <c r="D74" s="1126"/>
      <c r="E74" s="1127"/>
      <c r="F74" s="1127"/>
    </row>
    <row r="75" spans="2:6">
      <c r="B75" s="1126"/>
      <c r="C75" s="1126"/>
      <c r="D75" s="1126"/>
      <c r="E75" s="1127"/>
      <c r="F75" s="1127"/>
    </row>
    <row r="76" spans="2:6">
      <c r="B76" s="1126"/>
      <c r="C76" s="1126"/>
      <c r="D76" s="1126"/>
      <c r="E76" s="1127"/>
      <c r="F76" s="1127"/>
    </row>
    <row r="77" spans="2:6">
      <c r="B77" s="1126"/>
      <c r="C77" s="1126"/>
      <c r="D77" s="1126"/>
      <c r="E77" s="1127"/>
      <c r="F77" s="1127"/>
    </row>
    <row r="78" spans="2:6">
      <c r="B78" s="1126"/>
    </row>
    <row r="79" spans="2:6">
      <c r="B79" s="1126"/>
    </row>
    <row r="80" spans="2:6">
      <c r="B80" s="1126"/>
    </row>
    <row r="81" spans="2:2">
      <c r="B81" s="1126"/>
    </row>
    <row r="82" spans="2:2">
      <c r="B82" s="1126"/>
    </row>
    <row r="83" spans="2:2">
      <c r="B83" s="1126"/>
    </row>
    <row r="84" spans="2:2">
      <c r="B84" s="1126"/>
    </row>
    <row r="85" spans="2:2">
      <c r="B85" s="1126"/>
    </row>
    <row r="86" spans="2:2">
      <c r="B86" s="1126"/>
    </row>
    <row r="87" spans="2:2">
      <c r="B87" s="1126"/>
    </row>
    <row r="88" spans="2:2">
      <c r="B88" s="1126"/>
    </row>
    <row r="89" spans="2:2">
      <c r="B89" s="1126"/>
    </row>
    <row r="90" spans="2:2">
      <c r="B90" s="1126"/>
    </row>
    <row r="91" spans="2:2">
      <c r="B91" s="1126"/>
    </row>
    <row r="92" spans="2:2">
      <c r="B92" s="1126"/>
    </row>
    <row r="93" spans="2:2">
      <c r="B93" s="1126"/>
    </row>
    <row r="94" spans="2:2">
      <c r="B94" s="1126"/>
    </row>
  </sheetData>
  <mergeCells count="6">
    <mergeCell ref="A40:J40"/>
    <mergeCell ref="A35:J35"/>
    <mergeCell ref="A36:J36"/>
    <mergeCell ref="A37:J37"/>
    <mergeCell ref="A38:J38"/>
    <mergeCell ref="A39:J39"/>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J110"/>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bestFit="1" customWidth="1"/>
    <col min="9" max="9" width="13.7109375" style="297" customWidth="1"/>
    <col min="10" max="10" width="2.85546875" style="1123"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1278</v>
      </c>
      <c r="C3" s="1162" t="s">
        <v>1647</v>
      </c>
      <c r="D3" s="1159"/>
      <c r="E3" s="1160"/>
      <c r="F3" s="1161"/>
      <c r="G3" s="1160"/>
      <c r="H3" s="1159"/>
      <c r="I3" s="1160"/>
      <c r="J3" s="1159"/>
    </row>
    <row r="4" spans="1:10" s="1154" customFormat="1" ht="15.75">
      <c r="A4" s="1158" t="s">
        <v>46</v>
      </c>
      <c r="B4" s="1162" t="s">
        <v>1278</v>
      </c>
      <c r="C4" s="1162" t="s">
        <v>1277</v>
      </c>
      <c r="D4" s="1159"/>
      <c r="E4" s="1160"/>
      <c r="F4" s="1161"/>
      <c r="G4" s="1160"/>
      <c r="H4" s="1159"/>
      <c r="I4" s="1160"/>
      <c r="J4" s="1159"/>
    </row>
    <row r="5" spans="1:10" s="1154" customFormat="1" ht="15.75">
      <c r="A5" s="1158" t="s">
        <v>43</v>
      </c>
      <c r="B5" s="1157" t="s">
        <v>42</v>
      </c>
      <c r="C5" s="1157" t="s">
        <v>42</v>
      </c>
      <c r="D5" s="1156"/>
      <c r="E5" s="1155"/>
      <c r="G5" s="1155"/>
      <c r="I5" s="1197"/>
      <c r="J5" s="1159"/>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5" t="str">
        <f>"FY " &amp; FiscalYear - 1</f>
        <v>FY 2015</v>
      </c>
      <c r="H8" s="1143" t="s">
        <v>36</v>
      </c>
      <c r="I8" s="1144" t="str">
        <f>"FY " &amp; FiscalYear</f>
        <v>FY 2016</v>
      </c>
      <c r="J8" s="1143" t="s">
        <v>36</v>
      </c>
    </row>
    <row r="9" spans="1:10" s="1142" customFormat="1">
      <c r="A9" s="412" t="s">
        <v>35</v>
      </c>
      <c r="B9" s="1146"/>
      <c r="C9" s="1187"/>
      <c r="D9" s="1187"/>
      <c r="E9" s="1187"/>
      <c r="F9" s="1187"/>
      <c r="G9" s="1187"/>
      <c r="H9" s="1187"/>
      <c r="I9" s="1187"/>
      <c r="J9" s="1187"/>
    </row>
    <row r="10" spans="1:10" s="1142" customFormat="1">
      <c r="A10" s="412" t="s">
        <v>1688</v>
      </c>
      <c r="B10" s="1141"/>
      <c r="C10" s="1187"/>
      <c r="D10" s="1187"/>
      <c r="E10" s="1187"/>
      <c r="F10" s="1187"/>
      <c r="G10" s="1187"/>
      <c r="H10" s="1187"/>
      <c r="I10" s="1187"/>
      <c r="J10" s="1187"/>
    </row>
    <row r="11" spans="1:10" s="1142" customFormat="1">
      <c r="A11" s="1194" t="s">
        <v>1687</v>
      </c>
      <c r="B11" s="1196"/>
      <c r="C11" s="1195"/>
      <c r="D11" s="1187"/>
      <c r="E11" s="1187"/>
      <c r="F11" s="1187"/>
      <c r="G11" s="1187"/>
      <c r="H11" s="1187"/>
      <c r="I11" s="1187"/>
      <c r="J11" s="1187"/>
    </row>
    <row r="12" spans="1:10" s="1142" customFormat="1">
      <c r="A12" s="1193" t="s">
        <v>1643</v>
      </c>
      <c r="B12" s="1192"/>
      <c r="C12" s="1139">
        <v>27</v>
      </c>
      <c r="D12" s="1187"/>
      <c r="E12" s="1139">
        <v>20</v>
      </c>
      <c r="F12" s="1187"/>
      <c r="G12" s="1139">
        <v>20</v>
      </c>
      <c r="H12" s="1187"/>
      <c r="I12" s="1139">
        <v>20</v>
      </c>
      <c r="J12" s="1187"/>
    </row>
    <row r="13" spans="1:10" s="1142" customFormat="1">
      <c r="A13" s="1193" t="s">
        <v>1642</v>
      </c>
      <c r="B13" s="1192"/>
      <c r="C13" s="1139">
        <v>14</v>
      </c>
      <c r="D13" s="1187"/>
      <c r="E13" s="1139">
        <v>15</v>
      </c>
      <c r="F13" s="1187"/>
      <c r="G13" s="1139">
        <v>12</v>
      </c>
      <c r="H13" s="1187"/>
      <c r="I13" s="1139">
        <v>12</v>
      </c>
      <c r="J13" s="1187"/>
    </row>
    <row r="14" spans="1:10" s="1142" customFormat="1">
      <c r="A14" s="1194" t="s">
        <v>1686</v>
      </c>
      <c r="B14" s="1196"/>
      <c r="C14" s="1195"/>
      <c r="D14" s="1187"/>
      <c r="E14" s="1139"/>
      <c r="F14" s="1187"/>
      <c r="G14" s="1139"/>
      <c r="H14" s="1187"/>
      <c r="I14" s="1139"/>
      <c r="J14" s="1187"/>
    </row>
    <row r="15" spans="1:10" s="1142" customFormat="1">
      <c r="A15" s="1193" t="s">
        <v>1643</v>
      </c>
      <c r="B15" s="1192"/>
      <c r="C15" s="1139">
        <v>127</v>
      </c>
      <c r="D15" s="1187"/>
      <c r="E15" s="1139">
        <v>127</v>
      </c>
      <c r="F15" s="1187"/>
      <c r="G15" s="1139">
        <v>150</v>
      </c>
      <c r="H15" s="1187"/>
      <c r="I15" s="1139">
        <v>150</v>
      </c>
      <c r="J15" s="1187"/>
    </row>
    <row r="16" spans="1:10" s="1142" customFormat="1">
      <c r="A16" s="1193" t="s">
        <v>1642</v>
      </c>
      <c r="B16" s="1192"/>
      <c r="C16" s="1139">
        <v>53</v>
      </c>
      <c r="D16" s="1187"/>
      <c r="E16" s="1139">
        <v>45</v>
      </c>
      <c r="F16" s="1187"/>
      <c r="G16" s="1139">
        <v>52</v>
      </c>
      <c r="H16" s="1187"/>
      <c r="I16" s="1139">
        <v>52</v>
      </c>
      <c r="J16" s="1187"/>
    </row>
    <row r="17" spans="1:10" s="1142" customFormat="1">
      <c r="A17" s="1194" t="s">
        <v>1685</v>
      </c>
      <c r="B17" s="1192"/>
      <c r="C17" s="1139"/>
      <c r="D17" s="1187"/>
      <c r="E17" s="1187"/>
      <c r="F17" s="1187"/>
      <c r="G17" s="1187"/>
      <c r="H17" s="1187"/>
      <c r="I17" s="1187"/>
      <c r="J17" s="1187"/>
    </row>
    <row r="18" spans="1:10" s="1142" customFormat="1">
      <c r="A18" s="1193" t="s">
        <v>1643</v>
      </c>
      <c r="B18" s="1192"/>
      <c r="C18" s="1139">
        <v>54</v>
      </c>
      <c r="D18" s="1187"/>
      <c r="E18" s="1139">
        <v>45</v>
      </c>
      <c r="F18" s="1187"/>
      <c r="G18" s="1139">
        <v>60</v>
      </c>
      <c r="H18" s="1187"/>
      <c r="I18" s="1139">
        <v>60</v>
      </c>
      <c r="J18" s="1187"/>
    </row>
    <row r="19" spans="1:10" s="1142" customFormat="1">
      <c r="A19" s="1193" t="s">
        <v>1642</v>
      </c>
      <c r="B19" s="1192"/>
      <c r="C19" s="1139">
        <v>25</v>
      </c>
      <c r="D19" s="1187"/>
      <c r="E19" s="1139">
        <v>32</v>
      </c>
      <c r="F19" s="1187"/>
      <c r="G19" s="1139">
        <v>30</v>
      </c>
      <c r="H19" s="1187"/>
      <c r="I19" s="1139">
        <v>30</v>
      </c>
      <c r="J19" s="1187"/>
    </row>
    <row r="20" spans="1:10" s="1142" customFormat="1">
      <c r="A20" s="1193" t="s">
        <v>1684</v>
      </c>
      <c r="B20" s="1192"/>
      <c r="C20" s="1139">
        <v>10000</v>
      </c>
      <c r="D20" s="1187"/>
      <c r="E20" s="1139">
        <v>15000</v>
      </c>
      <c r="F20" s="1187"/>
      <c r="G20" s="1139">
        <v>15000</v>
      </c>
      <c r="H20" s="1187"/>
      <c r="I20" s="1139">
        <v>15000</v>
      </c>
      <c r="J20" s="1187"/>
    </row>
    <row r="21" spans="1:10" s="1142" customFormat="1">
      <c r="A21" s="307"/>
      <c r="B21" s="1096"/>
      <c r="C21" s="1191"/>
      <c r="D21" s="1187"/>
      <c r="E21" s="1139"/>
      <c r="F21" s="1187"/>
      <c r="G21" s="1187"/>
      <c r="H21" s="1187"/>
      <c r="I21" s="1187"/>
      <c r="J21" s="1187"/>
    </row>
    <row r="22" spans="1:10" s="242" customFormat="1">
      <c r="A22" s="412" t="s">
        <v>1683</v>
      </c>
      <c r="B22" s="1096"/>
      <c r="C22" s="337"/>
      <c r="D22" s="337"/>
      <c r="E22" s="337"/>
      <c r="F22" s="337"/>
      <c r="G22" s="337"/>
      <c r="H22" s="337"/>
      <c r="I22" s="337"/>
      <c r="J22" s="337"/>
    </row>
    <row r="23" spans="1:10" s="242" customFormat="1">
      <c r="A23" s="1140" t="s">
        <v>1682</v>
      </c>
      <c r="B23" s="1096"/>
      <c r="C23" s="337"/>
      <c r="D23" s="337"/>
      <c r="E23" s="337"/>
      <c r="F23" s="337"/>
      <c r="G23" s="337"/>
      <c r="H23" s="337"/>
      <c r="I23" s="337"/>
      <c r="J23" s="337"/>
    </row>
    <row r="24" spans="1:10" s="242" customFormat="1">
      <c r="A24" s="307" t="s">
        <v>1681</v>
      </c>
      <c r="B24" s="1096"/>
      <c r="C24" s="1138">
        <v>850</v>
      </c>
      <c r="D24" s="337"/>
      <c r="E24" s="1138">
        <v>820</v>
      </c>
      <c r="F24" s="337"/>
      <c r="G24" s="1138">
        <v>850</v>
      </c>
      <c r="H24" s="337"/>
      <c r="I24" s="1138">
        <v>860</v>
      </c>
      <c r="J24" s="337"/>
    </row>
    <row r="25" spans="1:10" s="242" customFormat="1">
      <c r="A25" s="307" t="s">
        <v>1680</v>
      </c>
      <c r="B25" s="1096"/>
      <c r="C25" s="1190">
        <v>120</v>
      </c>
      <c r="D25" s="337"/>
      <c r="E25" s="1190">
        <v>90</v>
      </c>
      <c r="F25" s="337"/>
      <c r="G25" s="1190">
        <v>95</v>
      </c>
      <c r="H25" s="337"/>
      <c r="I25" s="1190">
        <v>105</v>
      </c>
      <c r="J25" s="337"/>
    </row>
    <row r="26" spans="1:10" s="242" customFormat="1">
      <c r="A26" s="1140" t="s">
        <v>1679</v>
      </c>
      <c r="B26" s="1096"/>
      <c r="C26" s="337"/>
      <c r="D26" s="337"/>
      <c r="E26" s="337"/>
      <c r="F26" s="337"/>
      <c r="G26" s="337"/>
      <c r="H26" s="337"/>
      <c r="I26" s="337"/>
      <c r="J26" s="337"/>
    </row>
    <row r="27" spans="1:10" s="242" customFormat="1">
      <c r="A27" s="307" t="s">
        <v>1678</v>
      </c>
      <c r="B27" s="1096"/>
      <c r="C27" s="1190">
        <v>38.6</v>
      </c>
      <c r="D27" s="700"/>
      <c r="E27" s="1190">
        <v>40</v>
      </c>
      <c r="F27" s="337"/>
      <c r="G27" s="1190">
        <v>41.7</v>
      </c>
      <c r="H27" s="337"/>
      <c r="I27" s="1190">
        <v>43.7</v>
      </c>
      <c r="J27" s="337"/>
    </row>
    <row r="28" spans="1:10" s="242" customFormat="1">
      <c r="A28" s="307" t="s">
        <v>1677</v>
      </c>
      <c r="B28" s="1096"/>
      <c r="C28" s="1190">
        <v>4.7</v>
      </c>
      <c r="D28" s="700"/>
      <c r="E28" s="1190">
        <v>4.5</v>
      </c>
      <c r="F28" s="337"/>
      <c r="G28" s="1190">
        <v>5</v>
      </c>
      <c r="H28" s="337"/>
      <c r="I28" s="1190">
        <v>5.3</v>
      </c>
      <c r="J28" s="337"/>
    </row>
    <row r="29" spans="1:10" s="242" customFormat="1">
      <c r="A29" s="307" t="s">
        <v>1676</v>
      </c>
      <c r="B29" s="1096"/>
      <c r="C29" s="1189">
        <v>84.3</v>
      </c>
      <c r="D29" s="700"/>
      <c r="E29" s="1189">
        <v>89.1</v>
      </c>
      <c r="F29" s="337"/>
      <c r="G29" s="1189">
        <v>91.1</v>
      </c>
      <c r="H29" s="337"/>
      <c r="I29" s="1189">
        <v>93</v>
      </c>
      <c r="J29" s="337"/>
    </row>
    <row r="30" spans="1:10" s="242" customFormat="1">
      <c r="A30" s="307"/>
      <c r="B30" s="1096"/>
      <c r="C30" s="337"/>
      <c r="D30" s="337"/>
      <c r="E30" s="337"/>
      <c r="F30" s="337"/>
      <c r="G30" s="337"/>
      <c r="H30" s="337"/>
      <c r="I30" s="337"/>
      <c r="J30" s="337"/>
    </row>
    <row r="31" spans="1:10" s="242" customFormat="1">
      <c r="A31" s="412" t="s">
        <v>1675</v>
      </c>
      <c r="B31" s="1141"/>
      <c r="C31" s="337"/>
      <c r="D31" s="337"/>
      <c r="E31" s="337"/>
      <c r="F31" s="337"/>
      <c r="G31" s="337"/>
      <c r="H31" s="337"/>
      <c r="I31" s="337"/>
      <c r="J31" s="337"/>
    </row>
    <row r="32" spans="1:10" s="242" customFormat="1">
      <c r="A32" s="1140" t="s">
        <v>1674</v>
      </c>
      <c r="B32" s="1096"/>
      <c r="C32" s="1139">
        <v>4073</v>
      </c>
      <c r="D32" s="337"/>
      <c r="E32" s="1139">
        <v>4192</v>
      </c>
      <c r="F32" s="337"/>
      <c r="G32" s="1138">
        <v>4350</v>
      </c>
      <c r="H32" s="337"/>
      <c r="I32" s="1138">
        <v>4500</v>
      </c>
      <c r="J32" s="337"/>
    </row>
    <row r="33" spans="1:10" s="242" customFormat="1">
      <c r="A33" s="1188"/>
      <c r="B33" s="1146"/>
      <c r="C33" s="446"/>
      <c r="D33" s="446"/>
      <c r="E33" s="446"/>
      <c r="F33" s="446"/>
      <c r="G33" s="446"/>
      <c r="H33" s="337"/>
      <c r="I33" s="446"/>
      <c r="J33" s="337"/>
    </row>
    <row r="34" spans="1:10" s="242" customFormat="1">
      <c r="A34" s="412" t="s">
        <v>1673</v>
      </c>
      <c r="B34" s="1096"/>
      <c r="C34" s="337"/>
      <c r="D34" s="337"/>
      <c r="E34" s="337"/>
      <c r="F34" s="337"/>
      <c r="G34" s="337"/>
      <c r="H34" s="337"/>
      <c r="I34" s="337"/>
      <c r="J34" s="337"/>
    </row>
    <row r="35" spans="1:10" s="242" customFormat="1">
      <c r="A35" s="1140" t="s">
        <v>1672</v>
      </c>
      <c r="B35" s="1096"/>
      <c r="C35" s="243">
        <v>5463097</v>
      </c>
      <c r="D35" s="243" t="s">
        <v>238</v>
      </c>
      <c r="E35" s="243">
        <v>5462710</v>
      </c>
      <c r="F35" s="337" t="s">
        <v>238</v>
      </c>
      <c r="G35" s="243">
        <v>5460000</v>
      </c>
      <c r="H35" s="337"/>
      <c r="I35" s="243">
        <v>5500000</v>
      </c>
      <c r="J35" s="337"/>
    </row>
    <row r="36" spans="1:10" s="1142" customFormat="1">
      <c r="A36" s="307"/>
      <c r="B36" s="1096"/>
      <c r="C36" s="1187"/>
      <c r="D36" s="1187"/>
      <c r="E36" s="1187"/>
      <c r="F36" s="1187"/>
      <c r="G36" s="1187"/>
      <c r="H36" s="1187"/>
      <c r="I36" s="1187"/>
      <c r="J36" s="1187"/>
    </row>
    <row r="37" spans="1:10" s="1142" customFormat="1">
      <c r="A37" s="307"/>
      <c r="B37" s="1096"/>
      <c r="C37" s="1187"/>
      <c r="D37" s="1187"/>
      <c r="E37" s="1187"/>
      <c r="F37" s="1187"/>
      <c r="G37" s="1187"/>
      <c r="H37" s="1187"/>
      <c r="I37" s="1187"/>
      <c r="J37" s="1187"/>
    </row>
    <row r="38" spans="1:10" s="1132" customFormat="1">
      <c r="A38" s="1137" t="s">
        <v>1</v>
      </c>
      <c r="B38" s="1136"/>
      <c r="C38" s="1135"/>
      <c r="D38" s="1133"/>
      <c r="E38" s="1135"/>
      <c r="F38" s="1133"/>
      <c r="G38" s="1135"/>
      <c r="H38" s="1133"/>
      <c r="I38" s="1135"/>
      <c r="J38" s="1133"/>
    </row>
    <row r="39" spans="1:10" s="1186" customFormat="1" ht="17.25" customHeight="1">
      <c r="A39" s="1806" t="s">
        <v>1671</v>
      </c>
      <c r="B39" s="1807"/>
      <c r="C39" s="1808"/>
      <c r="D39" s="1807"/>
      <c r="E39" s="1808"/>
      <c r="F39" s="1807"/>
      <c r="G39" s="1808"/>
      <c r="H39" s="1807"/>
      <c r="I39" s="1808"/>
      <c r="J39" s="1807"/>
    </row>
    <row r="40" spans="1:10" ht="45" customHeight="1">
      <c r="A40" s="1773"/>
      <c r="B40" s="1803"/>
      <c r="C40" s="1804"/>
      <c r="D40" s="1803"/>
      <c r="E40" s="1804"/>
      <c r="F40" s="1803"/>
      <c r="G40" s="1804"/>
      <c r="H40" s="1803"/>
      <c r="I40" s="1804"/>
      <c r="J40" s="1803"/>
    </row>
    <row r="41" spans="1:10" s="1186" customFormat="1" ht="17.25" customHeight="1">
      <c r="A41" s="1806"/>
      <c r="B41" s="1807"/>
      <c r="C41" s="1808"/>
      <c r="D41" s="1807"/>
      <c r="E41" s="1808"/>
      <c r="F41" s="1807"/>
      <c r="G41" s="1808"/>
      <c r="H41" s="1807"/>
      <c r="I41" s="1808"/>
      <c r="J41" s="1807"/>
    </row>
    <row r="43" spans="1:10" ht="14.25" customHeight="1">
      <c r="A43" s="1185"/>
      <c r="B43" s="1131"/>
      <c r="C43" s="1184"/>
      <c r="D43" s="1131"/>
      <c r="E43" s="1184"/>
      <c r="F43" s="1131"/>
      <c r="G43" s="1184"/>
      <c r="H43" s="1131"/>
      <c r="I43" s="1184"/>
      <c r="J43" s="1131"/>
    </row>
    <row r="44" spans="1:10" ht="14.25" customHeight="1">
      <c r="A44" s="1185"/>
      <c r="B44" s="1131"/>
      <c r="C44" s="1184"/>
      <c r="D44" s="1131"/>
      <c r="E44" s="1184"/>
      <c r="F44" s="1131"/>
      <c r="G44" s="1184"/>
      <c r="H44" s="1131"/>
      <c r="I44" s="1184"/>
      <c r="J44" s="1131"/>
    </row>
    <row r="45" spans="1:10" ht="14.25" customHeight="1">
      <c r="A45" s="1185"/>
      <c r="B45" s="1131"/>
      <c r="C45" s="1184"/>
      <c r="D45" s="1131"/>
      <c r="E45" s="1184"/>
      <c r="F45" s="1131"/>
      <c r="G45" s="1184"/>
      <c r="H45" s="1131"/>
      <c r="I45" s="1184"/>
      <c r="J45" s="1131"/>
    </row>
    <row r="46" spans="1:10" ht="14.25" customHeight="1">
      <c r="A46" s="1185"/>
      <c r="B46" s="1131"/>
      <c r="C46" s="1184"/>
      <c r="D46" s="1131"/>
      <c r="E46" s="1184"/>
      <c r="F46" s="1131"/>
      <c r="G46" s="1184"/>
      <c r="H46" s="1131"/>
      <c r="I46" s="1184"/>
      <c r="J46" s="1131"/>
    </row>
    <row r="47" spans="1:10" ht="14.25" customHeight="1">
      <c r="A47" s="1185"/>
      <c r="B47" s="1131"/>
      <c r="C47" s="1184"/>
      <c r="D47" s="1131"/>
      <c r="E47" s="1184"/>
      <c r="F47" s="1131"/>
      <c r="G47" s="1184"/>
      <c r="H47" s="1131"/>
      <c r="I47" s="1184"/>
      <c r="J47" s="1131"/>
    </row>
    <row r="48" spans="1:10" ht="14.25" customHeight="1">
      <c r="A48" s="1185"/>
      <c r="B48" s="1131"/>
      <c r="C48" s="1184"/>
      <c r="D48" s="1131"/>
      <c r="E48" s="1184"/>
      <c r="F48" s="1131"/>
      <c r="G48" s="1184"/>
      <c r="H48" s="1131"/>
      <c r="I48" s="1184"/>
      <c r="J48" s="1131"/>
    </row>
    <row r="49" spans="1:10" ht="14.25" customHeight="1">
      <c r="A49" s="1185"/>
      <c r="B49" s="1131"/>
      <c r="C49" s="1184"/>
      <c r="D49" s="1131"/>
      <c r="E49" s="1184"/>
      <c r="F49" s="1131"/>
      <c r="G49" s="1184"/>
      <c r="H49" s="1131"/>
      <c r="I49" s="1184"/>
      <c r="J49" s="1131"/>
    </row>
    <row r="50" spans="1:10" ht="27.75" customHeight="1">
      <c r="A50" s="1802"/>
      <c r="B50" s="1803"/>
      <c r="C50" s="1804"/>
      <c r="D50" s="1803"/>
      <c r="E50" s="1804"/>
      <c r="F50" s="1803"/>
      <c r="G50" s="1804"/>
      <c r="H50" s="1803"/>
      <c r="I50" s="1804"/>
      <c r="J50" s="1803"/>
    </row>
    <row r="51" spans="1:10" ht="27.75" customHeight="1">
      <c r="A51" s="1802"/>
      <c r="B51" s="1803"/>
      <c r="C51" s="1804"/>
      <c r="D51" s="1803"/>
      <c r="E51" s="1804"/>
      <c r="F51" s="1803"/>
      <c r="G51" s="1804"/>
      <c r="H51" s="1803"/>
      <c r="I51" s="1804"/>
      <c r="J51" s="1803"/>
    </row>
    <row r="52" spans="1:10" ht="27.75" customHeight="1">
      <c r="A52" s="1802"/>
      <c r="B52" s="1803"/>
      <c r="C52" s="1804"/>
      <c r="D52" s="1803"/>
      <c r="E52" s="1804"/>
      <c r="F52" s="1803"/>
      <c r="G52" s="1804"/>
      <c r="H52" s="1803"/>
      <c r="I52" s="1804"/>
      <c r="J52" s="1803"/>
    </row>
    <row r="53" spans="1:10" ht="27.75" customHeight="1">
      <c r="A53" s="1802"/>
      <c r="B53" s="1803"/>
      <c r="C53" s="1804"/>
      <c r="D53" s="1803"/>
      <c r="E53" s="1804"/>
      <c r="F53" s="1803"/>
      <c r="G53" s="1804"/>
      <c r="H53" s="1803"/>
      <c r="I53" s="1804"/>
      <c r="J53" s="1803"/>
    </row>
    <row r="54" spans="1:10" ht="27.75" customHeight="1">
      <c r="A54" s="1802"/>
      <c r="B54" s="1803"/>
      <c r="C54" s="1804"/>
      <c r="D54" s="1803"/>
      <c r="E54" s="1804"/>
      <c r="F54" s="1803"/>
      <c r="G54" s="1804"/>
      <c r="H54" s="1803"/>
      <c r="I54" s="1804"/>
      <c r="J54" s="1803"/>
    </row>
    <row r="55" spans="1:10" ht="27.75" customHeight="1">
      <c r="A55" s="1802"/>
      <c r="B55" s="1803"/>
      <c r="C55" s="1804"/>
      <c r="D55" s="1803"/>
      <c r="E55" s="1804"/>
      <c r="F55" s="1803"/>
      <c r="G55" s="1804"/>
      <c r="H55" s="1803"/>
      <c r="I55" s="1804"/>
      <c r="J55" s="1803"/>
    </row>
    <row r="56" spans="1:10" ht="27.75" customHeight="1">
      <c r="A56" s="1802"/>
      <c r="B56" s="1803"/>
      <c r="C56" s="1804"/>
      <c r="D56" s="1803"/>
      <c r="E56" s="1804"/>
      <c r="F56" s="1803"/>
      <c r="G56" s="1804"/>
      <c r="H56" s="1803"/>
      <c r="I56" s="1804"/>
      <c r="J56" s="1803"/>
    </row>
    <row r="57" spans="1:10">
      <c r="A57" s="1129"/>
      <c r="B57" s="1128"/>
      <c r="C57" s="1130"/>
      <c r="D57" s="1128"/>
      <c r="E57" s="1130"/>
      <c r="F57" s="1128"/>
      <c r="G57" s="1130"/>
      <c r="H57" s="1128"/>
      <c r="I57" s="1130"/>
      <c r="J57" s="1128"/>
    </row>
    <row r="58" spans="1:10">
      <c r="A58" s="1129"/>
      <c r="B58" s="1128"/>
      <c r="C58" s="1128"/>
      <c r="D58" s="1128"/>
      <c r="E58" s="1128"/>
      <c r="F58" s="1128"/>
      <c r="G58" s="1128"/>
      <c r="H58" s="1128"/>
      <c r="I58" s="1128"/>
      <c r="J58" s="1128"/>
    </row>
    <row r="59" spans="1:10">
      <c r="A59" s="1129"/>
      <c r="B59" s="1128"/>
      <c r="C59" s="1130"/>
      <c r="D59" s="1128"/>
      <c r="E59" s="1130"/>
      <c r="F59" s="1128"/>
      <c r="G59" s="1130"/>
      <c r="H59" s="1128"/>
      <c r="I59" s="1130"/>
      <c r="J59" s="1128"/>
    </row>
    <row r="60" spans="1:10">
      <c r="A60" s="1129"/>
      <c r="B60" s="1128"/>
      <c r="C60" s="1128"/>
      <c r="D60" s="1128"/>
      <c r="E60" s="1128"/>
      <c r="F60" s="1128"/>
      <c r="G60" s="1128"/>
      <c r="H60" s="1128"/>
      <c r="I60" s="1128"/>
      <c r="J60" s="1128"/>
    </row>
    <row r="61" spans="1:10">
      <c r="A61" s="1129"/>
      <c r="B61" s="1128"/>
      <c r="C61" s="1130"/>
      <c r="D61" s="1128"/>
      <c r="E61" s="1130"/>
      <c r="F61" s="1128"/>
      <c r="G61" s="1130"/>
      <c r="H61" s="1128"/>
      <c r="I61" s="1130"/>
      <c r="J61" s="1128"/>
    </row>
    <row r="62" spans="1:10">
      <c r="A62" s="1129"/>
      <c r="B62" s="1128"/>
      <c r="C62" s="1128"/>
      <c r="D62" s="1128"/>
      <c r="E62" s="1128"/>
      <c r="F62" s="1128"/>
      <c r="G62" s="1128"/>
      <c r="H62" s="1128"/>
      <c r="I62" s="1128"/>
      <c r="J62" s="1128"/>
    </row>
    <row r="63" spans="1:10">
      <c r="A63" s="1129"/>
      <c r="B63" s="1128"/>
      <c r="C63" s="1128"/>
      <c r="D63" s="1128"/>
      <c r="E63" s="1128"/>
      <c r="F63" s="1128"/>
      <c r="G63" s="1128"/>
      <c r="H63" s="1128"/>
      <c r="I63" s="1128"/>
      <c r="J63" s="1128"/>
    </row>
    <row r="64" spans="1:10">
      <c r="A64" s="1129"/>
      <c r="B64" s="1128"/>
      <c r="C64" s="1128"/>
      <c r="D64" s="1128"/>
      <c r="E64" s="1128"/>
      <c r="F64" s="1128"/>
      <c r="G64" s="1128"/>
      <c r="H64" s="1128"/>
      <c r="I64" s="1128"/>
      <c r="J64" s="1128"/>
    </row>
    <row r="65" spans="2:6">
      <c r="B65" s="1126"/>
      <c r="C65" s="1126"/>
      <c r="D65" s="1126"/>
      <c r="E65" s="1127"/>
      <c r="F65" s="1127"/>
    </row>
    <row r="66" spans="2:6">
      <c r="B66" s="1126"/>
      <c r="C66" s="1126"/>
      <c r="D66" s="1126"/>
      <c r="E66" s="1127"/>
      <c r="F66" s="1127"/>
    </row>
    <row r="67" spans="2:6">
      <c r="B67" s="1126"/>
      <c r="C67" s="1126"/>
      <c r="D67" s="1126"/>
      <c r="E67" s="1127"/>
      <c r="F67" s="1127"/>
    </row>
    <row r="68" spans="2:6">
      <c r="B68" s="1126"/>
      <c r="C68" s="1126"/>
      <c r="D68" s="1126"/>
      <c r="E68" s="1127"/>
      <c r="F68" s="1127"/>
    </row>
    <row r="69" spans="2:6">
      <c r="B69" s="1126"/>
      <c r="C69" s="1126"/>
      <c r="D69" s="1126"/>
      <c r="E69" s="1127"/>
      <c r="F69" s="1127"/>
    </row>
    <row r="70" spans="2:6">
      <c r="B70" s="1126"/>
      <c r="C70" s="1126"/>
      <c r="D70" s="1126"/>
      <c r="E70" s="1127"/>
      <c r="F70" s="1127"/>
    </row>
    <row r="71" spans="2:6">
      <c r="B71" s="1126"/>
      <c r="C71" s="1126"/>
      <c r="D71" s="1126"/>
      <c r="E71" s="1127"/>
      <c r="F71" s="1127"/>
    </row>
    <row r="72" spans="2:6">
      <c r="B72" s="1126"/>
      <c r="C72" s="1126"/>
      <c r="D72" s="1126"/>
      <c r="E72" s="1127"/>
      <c r="F72" s="1127"/>
    </row>
    <row r="73" spans="2:6">
      <c r="B73" s="1126"/>
      <c r="C73" s="1126"/>
      <c r="D73" s="1126"/>
      <c r="E73" s="1127"/>
      <c r="F73" s="1127"/>
    </row>
    <row r="74" spans="2:6">
      <c r="B74" s="1126"/>
      <c r="C74" s="1126"/>
      <c r="D74" s="1126"/>
      <c r="E74" s="1127"/>
      <c r="F74" s="1127"/>
    </row>
    <row r="75" spans="2:6">
      <c r="B75" s="1126"/>
      <c r="C75" s="1126"/>
      <c r="D75" s="1126"/>
      <c r="E75" s="1127"/>
      <c r="F75" s="1127"/>
    </row>
    <row r="76" spans="2:6">
      <c r="B76" s="1126"/>
      <c r="C76" s="1126"/>
      <c r="D76" s="1126"/>
      <c r="E76" s="1127"/>
      <c r="F76" s="1127"/>
    </row>
    <row r="77" spans="2:6">
      <c r="B77" s="1126"/>
      <c r="C77" s="1126"/>
      <c r="D77" s="1126"/>
      <c r="E77" s="1127"/>
      <c r="F77" s="1127"/>
    </row>
    <row r="78" spans="2:6">
      <c r="B78" s="1126"/>
      <c r="C78" s="1126"/>
      <c r="D78" s="1126"/>
      <c r="E78" s="1127"/>
      <c r="F78" s="1127"/>
    </row>
    <row r="79" spans="2:6">
      <c r="B79" s="1126"/>
      <c r="C79" s="1126"/>
      <c r="D79" s="1126"/>
      <c r="E79" s="1127"/>
      <c r="F79" s="1127"/>
    </row>
    <row r="80" spans="2:6">
      <c r="B80" s="1126"/>
      <c r="C80" s="1126"/>
      <c r="D80" s="1126"/>
      <c r="E80" s="1127"/>
      <c r="F80" s="1127"/>
    </row>
    <row r="81" spans="2:6">
      <c r="B81" s="1126"/>
      <c r="C81" s="1126"/>
      <c r="D81" s="1126"/>
      <c r="E81" s="1127"/>
      <c r="F81" s="1127"/>
    </row>
    <row r="82" spans="2:6">
      <c r="B82" s="1126"/>
      <c r="C82" s="1126"/>
      <c r="D82" s="1126"/>
      <c r="E82" s="1127"/>
      <c r="F82" s="1127"/>
    </row>
    <row r="83" spans="2:6">
      <c r="B83" s="1126"/>
      <c r="C83" s="1126"/>
      <c r="D83" s="1126"/>
      <c r="E83" s="1127"/>
      <c r="F83" s="1127"/>
    </row>
    <row r="84" spans="2:6">
      <c r="B84" s="1126"/>
      <c r="C84" s="1126"/>
      <c r="D84" s="1126"/>
      <c r="E84" s="1127"/>
      <c r="F84" s="1127"/>
    </row>
    <row r="85" spans="2:6">
      <c r="B85" s="1126"/>
      <c r="C85" s="1126"/>
      <c r="D85" s="1126"/>
      <c r="E85" s="1127"/>
      <c r="F85" s="1127"/>
    </row>
    <row r="86" spans="2:6">
      <c r="B86" s="1126"/>
      <c r="C86" s="1126"/>
      <c r="D86" s="1126"/>
      <c r="E86" s="1127"/>
      <c r="F86" s="1127"/>
    </row>
    <row r="87" spans="2:6">
      <c r="B87" s="1126"/>
      <c r="C87" s="1126"/>
      <c r="D87" s="1126"/>
      <c r="E87" s="1127"/>
      <c r="F87" s="1127"/>
    </row>
    <row r="88" spans="2:6">
      <c r="B88" s="1126"/>
      <c r="C88" s="1126"/>
      <c r="D88" s="1126"/>
      <c r="E88" s="1127"/>
      <c r="F88" s="1127"/>
    </row>
    <row r="89" spans="2:6">
      <c r="B89" s="1126"/>
      <c r="C89" s="1126"/>
      <c r="D89" s="1126"/>
      <c r="E89" s="1127"/>
      <c r="F89" s="1127"/>
    </row>
    <row r="90" spans="2:6">
      <c r="B90" s="1126"/>
      <c r="C90" s="1126"/>
      <c r="D90" s="1126"/>
      <c r="E90" s="1127"/>
      <c r="F90" s="1127"/>
    </row>
    <row r="91" spans="2:6">
      <c r="B91" s="1126"/>
      <c r="C91" s="1126"/>
      <c r="D91" s="1126"/>
      <c r="E91" s="1127"/>
      <c r="F91" s="1127"/>
    </row>
    <row r="92" spans="2:6">
      <c r="B92" s="1126"/>
      <c r="C92" s="1126"/>
      <c r="D92" s="1126"/>
      <c r="E92" s="1127"/>
      <c r="F92" s="1127"/>
    </row>
    <row r="93" spans="2:6">
      <c r="B93" s="1126"/>
      <c r="C93" s="1126"/>
      <c r="D93" s="1126"/>
      <c r="E93" s="1127"/>
      <c r="F93" s="1127"/>
    </row>
    <row r="94" spans="2:6">
      <c r="B94" s="1126"/>
    </row>
    <row r="95" spans="2:6">
      <c r="B95" s="1126"/>
    </row>
    <row r="96" spans="2:6">
      <c r="B96" s="1126"/>
    </row>
    <row r="97" spans="2:2">
      <c r="B97" s="1126"/>
    </row>
    <row r="98" spans="2:2">
      <c r="B98" s="1126"/>
    </row>
    <row r="99" spans="2:2">
      <c r="B99" s="1126"/>
    </row>
    <row r="100" spans="2:2">
      <c r="B100" s="1126"/>
    </row>
    <row r="101" spans="2:2">
      <c r="B101" s="1126"/>
    </row>
    <row r="102" spans="2:2">
      <c r="B102" s="1126"/>
    </row>
    <row r="103" spans="2:2">
      <c r="B103" s="1126"/>
    </row>
    <row r="104" spans="2:2">
      <c r="B104" s="1126"/>
    </row>
    <row r="105" spans="2:2">
      <c r="B105" s="1126"/>
    </row>
    <row r="106" spans="2:2">
      <c r="B106" s="1126"/>
    </row>
    <row r="107" spans="2:2">
      <c r="B107" s="1126"/>
    </row>
    <row r="108" spans="2:2">
      <c r="B108" s="1126"/>
    </row>
    <row r="109" spans="2:2">
      <c r="B109" s="1126"/>
    </row>
    <row r="110" spans="2:2">
      <c r="B110" s="1126"/>
    </row>
  </sheetData>
  <mergeCells count="10">
    <mergeCell ref="A53:J53"/>
    <mergeCell ref="A54:J54"/>
    <mergeCell ref="A55:J55"/>
    <mergeCell ref="A56:J56"/>
    <mergeCell ref="A39:J39"/>
    <mergeCell ref="A40:J40"/>
    <mergeCell ref="A41:J41"/>
    <mergeCell ref="A50:J50"/>
    <mergeCell ref="A51:J51"/>
    <mergeCell ref="A52:J52"/>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J120"/>
  <sheetViews>
    <sheetView showGridLines="0" zoomScaleNormal="100" zoomScaleSheetLayoutView="50" workbookViewId="0">
      <pane xSplit="2" ySplit="8" topLeftCell="C45"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6.42578125" style="5" bestFit="1"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customWidth="1"/>
    <col min="9" max="9" width="13.7109375" style="3" customWidth="1"/>
    <col min="10" max="10" width="3.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1278</v>
      </c>
      <c r="C3" s="61" t="s">
        <v>1647</v>
      </c>
      <c r="D3" s="58"/>
      <c r="E3" s="59"/>
      <c r="F3" s="60"/>
      <c r="G3" s="59"/>
      <c r="H3" s="58"/>
      <c r="I3" s="59"/>
      <c r="J3" s="58"/>
    </row>
    <row r="4" spans="1:10" s="53" customFormat="1" ht="15.75">
      <c r="A4" s="57" t="s">
        <v>46</v>
      </c>
      <c r="B4" s="61" t="s">
        <v>1728</v>
      </c>
      <c r="C4" s="61" t="s">
        <v>1727</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69"/>
      <c r="D9" s="69"/>
      <c r="E9" s="69"/>
      <c r="F9" s="69"/>
      <c r="G9" s="69"/>
      <c r="H9" s="69"/>
      <c r="I9" s="69"/>
      <c r="J9" s="69"/>
    </row>
    <row r="10" spans="1:10" s="29" customFormat="1">
      <c r="A10" s="33" t="s">
        <v>1726</v>
      </c>
      <c r="B10" s="32"/>
      <c r="C10" s="69"/>
      <c r="D10" s="69"/>
      <c r="E10" s="69"/>
      <c r="F10" s="69"/>
      <c r="G10" s="69"/>
      <c r="H10" s="69"/>
      <c r="I10" s="69"/>
      <c r="J10" s="69"/>
    </row>
    <row r="11" spans="1:10" s="20" customFormat="1">
      <c r="A11" s="76" t="s">
        <v>1725</v>
      </c>
      <c r="B11" s="82"/>
      <c r="C11" s="69"/>
      <c r="D11" s="69"/>
      <c r="E11" s="69"/>
      <c r="F11" s="69"/>
      <c r="G11" s="69"/>
      <c r="H11" s="69"/>
      <c r="I11" s="69"/>
      <c r="J11" s="69"/>
    </row>
    <row r="12" spans="1:10" s="20" customFormat="1">
      <c r="A12" s="34" t="s">
        <v>1720</v>
      </c>
      <c r="B12" s="82"/>
      <c r="C12" s="81">
        <v>38257</v>
      </c>
      <c r="D12" s="95"/>
      <c r="E12" s="81">
        <v>39069</v>
      </c>
      <c r="F12" s="69"/>
      <c r="G12" s="71">
        <v>39960</v>
      </c>
      <c r="H12" s="69"/>
      <c r="I12" s="71">
        <v>39960</v>
      </c>
      <c r="J12" s="69"/>
    </row>
    <row r="13" spans="1:10" s="20" customFormat="1">
      <c r="A13" s="34" t="s">
        <v>1719</v>
      </c>
      <c r="B13" s="82"/>
      <c r="C13" s="81">
        <v>10292</v>
      </c>
      <c r="D13" s="95"/>
      <c r="E13" s="81">
        <v>10112</v>
      </c>
      <c r="F13" s="69"/>
      <c r="G13" s="71">
        <v>10028</v>
      </c>
      <c r="H13" s="69"/>
      <c r="I13" s="71">
        <v>10028</v>
      </c>
      <c r="J13" s="69"/>
    </row>
    <row r="14" spans="1:10" s="20" customFormat="1">
      <c r="A14" s="34" t="s">
        <v>1715</v>
      </c>
      <c r="B14" s="82"/>
      <c r="C14" s="81">
        <f>SUM(C12:C13)</f>
        <v>48549</v>
      </c>
      <c r="D14" s="95"/>
      <c r="E14" s="81">
        <f>SUM(E12:E13)</f>
        <v>49181</v>
      </c>
      <c r="F14" s="69"/>
      <c r="G14" s="71">
        <f>SUM(G12:G13)</f>
        <v>49988</v>
      </c>
      <c r="H14" s="69"/>
      <c r="I14" s="71">
        <v>49988</v>
      </c>
      <c r="J14" s="69"/>
    </row>
    <row r="15" spans="1:10" s="20" customFormat="1">
      <c r="A15" s="76" t="s">
        <v>1724</v>
      </c>
      <c r="B15" s="82"/>
      <c r="C15" s="95"/>
      <c r="D15" s="95"/>
      <c r="E15" s="95"/>
      <c r="F15" s="69"/>
      <c r="G15" s="69"/>
      <c r="H15" s="69"/>
      <c r="I15" s="69"/>
      <c r="J15" s="69"/>
    </row>
    <row r="16" spans="1:10" s="20" customFormat="1">
      <c r="A16" s="34" t="s">
        <v>1723</v>
      </c>
      <c r="B16" s="82"/>
      <c r="C16" s="81">
        <v>5838</v>
      </c>
      <c r="D16" s="95"/>
      <c r="E16" s="81">
        <v>6045</v>
      </c>
      <c r="F16" s="69"/>
      <c r="G16" s="71">
        <v>6179</v>
      </c>
      <c r="H16" s="69"/>
      <c r="I16" s="71">
        <v>6768</v>
      </c>
      <c r="J16" s="69"/>
    </row>
    <row r="17" spans="1:10" s="20" customFormat="1">
      <c r="A17" s="34" t="s">
        <v>1722</v>
      </c>
      <c r="B17" s="82"/>
      <c r="C17" s="81">
        <v>1787</v>
      </c>
      <c r="D17" s="95"/>
      <c r="E17" s="81">
        <v>1781</v>
      </c>
      <c r="F17" s="69"/>
      <c r="G17" s="71">
        <v>1960</v>
      </c>
      <c r="H17" s="69"/>
      <c r="I17" s="71">
        <v>2019</v>
      </c>
      <c r="J17" s="69"/>
    </row>
    <row r="18" spans="1:10" s="20" customFormat="1">
      <c r="A18" s="34" t="s">
        <v>1715</v>
      </c>
      <c r="B18" s="82"/>
      <c r="C18" s="81">
        <f>SUM(C16:C17)</f>
        <v>7625</v>
      </c>
      <c r="D18" s="95"/>
      <c r="E18" s="81">
        <f>SUM(E16:E17)</f>
        <v>7826</v>
      </c>
      <c r="F18" s="69"/>
      <c r="G18" s="71">
        <f>SUM(G16:G17)</f>
        <v>8139</v>
      </c>
      <c r="H18" s="69"/>
      <c r="I18" s="71">
        <v>8787</v>
      </c>
      <c r="J18" s="69"/>
    </row>
    <row r="19" spans="1:10" s="20" customFormat="1">
      <c r="A19" s="76" t="s">
        <v>1721</v>
      </c>
      <c r="B19" s="82"/>
      <c r="C19" s="95"/>
      <c r="D19" s="95"/>
      <c r="E19" s="95"/>
      <c r="F19" s="69"/>
      <c r="G19" s="69"/>
      <c r="H19" s="69"/>
      <c r="I19" s="69"/>
      <c r="J19" s="69"/>
    </row>
    <row r="20" spans="1:10" s="20" customFormat="1">
      <c r="A20" s="34" t="s">
        <v>1720</v>
      </c>
      <c r="B20" s="82"/>
      <c r="C20" s="81"/>
      <c r="D20" s="95"/>
      <c r="E20" s="81">
        <v>9937</v>
      </c>
      <c r="F20" s="69"/>
      <c r="G20" s="71">
        <v>10098</v>
      </c>
      <c r="H20" s="69"/>
      <c r="I20" s="71">
        <v>10098</v>
      </c>
      <c r="J20" s="69"/>
    </row>
    <row r="21" spans="1:10" s="20" customFormat="1">
      <c r="A21" s="34" t="s">
        <v>1719</v>
      </c>
      <c r="B21" s="82"/>
      <c r="C21" s="81"/>
      <c r="D21" s="95"/>
      <c r="E21" s="81">
        <v>1640</v>
      </c>
      <c r="F21" s="69"/>
      <c r="G21" s="71">
        <v>1714</v>
      </c>
      <c r="H21" s="69"/>
      <c r="I21" s="71">
        <v>1714</v>
      </c>
      <c r="J21" s="69"/>
    </row>
    <row r="22" spans="1:10" s="20" customFormat="1">
      <c r="A22" s="34" t="s">
        <v>1715</v>
      </c>
      <c r="B22" s="82"/>
      <c r="C22" s="81"/>
      <c r="D22" s="95"/>
      <c r="E22" s="81">
        <f>SUM(E20:E21)</f>
        <v>11577</v>
      </c>
      <c r="F22" s="69"/>
      <c r="G22" s="71">
        <f>SUM(G20:G21)</f>
        <v>11812</v>
      </c>
      <c r="H22" s="69"/>
      <c r="I22" s="71">
        <f>SUM(I20:I21)</f>
        <v>11812</v>
      </c>
      <c r="J22" s="69"/>
    </row>
    <row r="23" spans="1:10" s="20" customFormat="1">
      <c r="A23" s="76" t="s">
        <v>1718</v>
      </c>
      <c r="B23" s="82"/>
      <c r="C23" s="95"/>
      <c r="D23" s="95"/>
      <c r="E23" s="95"/>
      <c r="F23" s="69"/>
      <c r="G23" s="69"/>
      <c r="H23" s="69"/>
      <c r="I23" s="69"/>
      <c r="J23" s="69"/>
    </row>
    <row r="24" spans="1:10" s="20" customFormat="1">
      <c r="A24" s="34" t="s">
        <v>1717</v>
      </c>
      <c r="B24" s="82"/>
      <c r="C24" s="81">
        <v>62842</v>
      </c>
      <c r="D24" s="95"/>
      <c r="E24" s="81">
        <v>53858</v>
      </c>
      <c r="F24" s="69"/>
      <c r="G24" s="71">
        <v>54524</v>
      </c>
      <c r="H24" s="69"/>
      <c r="I24" s="71">
        <v>54659</v>
      </c>
      <c r="J24" s="69"/>
    </row>
    <row r="25" spans="1:10" s="20" customFormat="1">
      <c r="A25" s="34" t="s">
        <v>1716</v>
      </c>
      <c r="B25" s="82"/>
      <c r="C25" s="81">
        <v>6280</v>
      </c>
      <c r="D25" s="95"/>
      <c r="E25" s="81">
        <v>6039</v>
      </c>
      <c r="F25" s="69"/>
      <c r="G25" s="71">
        <v>6103</v>
      </c>
      <c r="H25" s="69"/>
      <c r="I25" s="71">
        <v>6134</v>
      </c>
      <c r="J25" s="69"/>
    </row>
    <row r="26" spans="1:10" s="20" customFormat="1">
      <c r="A26" s="34" t="s">
        <v>1715</v>
      </c>
      <c r="B26" s="82"/>
      <c r="C26" s="81">
        <f>SUM(C24:C25)</f>
        <v>69122</v>
      </c>
      <c r="D26" s="95"/>
      <c r="E26" s="81">
        <f>SUM(E24:E25)</f>
        <v>59897</v>
      </c>
      <c r="F26" s="69"/>
      <c r="G26" s="71">
        <f>SUM(G24:G25)</f>
        <v>60627</v>
      </c>
      <c r="H26" s="69"/>
      <c r="I26" s="71">
        <f>SUM(I24:I25)</f>
        <v>60793</v>
      </c>
      <c r="J26" s="69"/>
    </row>
    <row r="27" spans="1:10" s="20" customFormat="1">
      <c r="A27" s="34" t="s">
        <v>1711</v>
      </c>
      <c r="B27" s="82"/>
      <c r="C27" s="1202">
        <v>12081</v>
      </c>
      <c r="D27" s="95"/>
      <c r="E27" s="1202">
        <v>12531</v>
      </c>
      <c r="F27" s="69"/>
      <c r="G27" s="74">
        <v>12389</v>
      </c>
      <c r="H27" s="69"/>
      <c r="I27" s="74"/>
      <c r="J27" s="69"/>
    </row>
    <row r="28" spans="1:10" s="20" customFormat="1">
      <c r="A28" s="34" t="s">
        <v>1710</v>
      </c>
      <c r="B28" s="82"/>
      <c r="C28" s="1202">
        <v>28684</v>
      </c>
      <c r="D28" s="95"/>
      <c r="E28" s="1202">
        <v>28605</v>
      </c>
      <c r="F28" s="69"/>
      <c r="G28" s="74">
        <v>28960</v>
      </c>
      <c r="H28" s="69"/>
      <c r="I28" s="74"/>
      <c r="J28" s="69"/>
    </row>
    <row r="29" spans="1:10" s="20" customFormat="1">
      <c r="A29" s="34" t="s">
        <v>1709</v>
      </c>
      <c r="B29" s="82"/>
      <c r="C29" s="401">
        <v>0.82299999999999995</v>
      </c>
      <c r="D29" s="95"/>
      <c r="E29" s="401">
        <v>0.85399999999999998</v>
      </c>
      <c r="F29" s="69"/>
      <c r="G29" s="422"/>
      <c r="H29" s="69"/>
      <c r="I29" s="422"/>
      <c r="J29" s="69"/>
    </row>
    <row r="30" spans="1:10" s="20" customFormat="1">
      <c r="A30" s="34" t="s">
        <v>1714</v>
      </c>
      <c r="B30" s="82"/>
      <c r="C30" s="401">
        <v>0.59099999999999997</v>
      </c>
      <c r="D30" s="95"/>
      <c r="E30" s="401">
        <v>0.60499999999999998</v>
      </c>
      <c r="F30" s="69"/>
      <c r="G30" s="422"/>
      <c r="H30" s="69"/>
      <c r="I30" s="422"/>
      <c r="J30" s="69"/>
    </row>
    <row r="31" spans="1:10" s="20" customFormat="1">
      <c r="A31" s="76" t="s">
        <v>1713</v>
      </c>
      <c r="B31" s="82"/>
      <c r="C31" s="95"/>
      <c r="D31" s="95"/>
      <c r="E31" s="95"/>
      <c r="F31" s="69"/>
      <c r="G31" s="69"/>
      <c r="H31" s="69"/>
      <c r="I31" s="69"/>
      <c r="J31" s="69"/>
    </row>
    <row r="32" spans="1:10" s="20" customFormat="1">
      <c r="A32" s="34" t="s">
        <v>1712</v>
      </c>
      <c r="B32" s="82"/>
      <c r="C32" s="81">
        <v>19</v>
      </c>
      <c r="D32" s="95"/>
      <c r="E32" s="81">
        <v>19</v>
      </c>
      <c r="F32" s="69"/>
      <c r="G32" s="71">
        <v>19</v>
      </c>
      <c r="H32" s="69"/>
      <c r="I32" s="71">
        <v>19</v>
      </c>
      <c r="J32" s="69"/>
    </row>
    <row r="33" spans="1:10" s="20" customFormat="1">
      <c r="A33" s="34" t="s">
        <v>1705</v>
      </c>
      <c r="B33" s="82"/>
      <c r="C33" s="81">
        <v>126905</v>
      </c>
      <c r="D33" s="95"/>
      <c r="E33" s="81">
        <v>123007</v>
      </c>
      <c r="F33" s="69"/>
      <c r="G33" s="71">
        <v>123007</v>
      </c>
      <c r="H33" s="69"/>
      <c r="I33" s="71">
        <v>123007</v>
      </c>
      <c r="J33" s="69"/>
    </row>
    <row r="34" spans="1:10" s="20" customFormat="1">
      <c r="A34" s="34" t="s">
        <v>1711</v>
      </c>
      <c r="B34" s="82"/>
      <c r="C34" s="1202">
        <v>3747.65</v>
      </c>
      <c r="D34" s="95"/>
      <c r="E34" s="1202">
        <v>3918</v>
      </c>
      <c r="F34" s="69"/>
      <c r="G34" s="74">
        <v>3968.04</v>
      </c>
      <c r="H34" s="69"/>
      <c r="I34" s="74"/>
      <c r="J34" s="69"/>
    </row>
    <row r="35" spans="1:10" s="20" customFormat="1">
      <c r="A35" s="34" t="s">
        <v>1710</v>
      </c>
      <c r="B35" s="82"/>
      <c r="C35" s="1202">
        <v>13599.49</v>
      </c>
      <c r="D35" s="95"/>
      <c r="E35" s="1202">
        <v>13579</v>
      </c>
      <c r="F35" s="69"/>
      <c r="G35" s="74">
        <v>13198</v>
      </c>
      <c r="H35" s="69"/>
      <c r="I35" s="74"/>
      <c r="J35" s="69"/>
    </row>
    <row r="36" spans="1:10" s="20" customFormat="1">
      <c r="A36" s="34" t="s">
        <v>1709</v>
      </c>
      <c r="B36" s="82"/>
      <c r="C36" s="401">
        <v>0.625</v>
      </c>
      <c r="D36" s="95"/>
      <c r="E36" s="401">
        <v>0.629</v>
      </c>
      <c r="F36" s="69"/>
      <c r="G36" s="422"/>
      <c r="H36" s="69"/>
      <c r="I36" s="422"/>
      <c r="J36" s="69"/>
    </row>
    <row r="37" spans="1:10" s="20" customFormat="1" ht="25.5" customHeight="1">
      <c r="A37" s="1201" t="s">
        <v>1708</v>
      </c>
      <c r="B37" s="82"/>
      <c r="C37" s="401">
        <v>0.23699999999999999</v>
      </c>
      <c r="D37" s="95"/>
      <c r="E37" s="401">
        <v>0.248</v>
      </c>
      <c r="F37" s="69"/>
      <c r="G37" s="422"/>
      <c r="H37" s="69"/>
      <c r="I37" s="422"/>
      <c r="J37" s="69"/>
    </row>
    <row r="38" spans="1:10" s="20" customFormat="1">
      <c r="A38" s="27" t="s">
        <v>1707</v>
      </c>
      <c r="B38" s="23"/>
      <c r="C38" s="81"/>
      <c r="D38" s="95"/>
      <c r="E38" s="95"/>
      <c r="F38" s="69"/>
      <c r="G38" s="69"/>
      <c r="H38" s="69"/>
      <c r="I38" s="69"/>
      <c r="J38" s="69"/>
    </row>
    <row r="39" spans="1:10" s="20" customFormat="1">
      <c r="A39" s="24" t="s">
        <v>1706</v>
      </c>
      <c r="B39" s="23"/>
      <c r="C39" s="81">
        <v>0</v>
      </c>
      <c r="D39" s="95"/>
      <c r="E39" s="81">
        <v>14</v>
      </c>
      <c r="F39" s="69"/>
      <c r="G39" s="71">
        <v>14</v>
      </c>
      <c r="H39" s="69"/>
      <c r="I39" s="71">
        <v>14</v>
      </c>
      <c r="J39" s="69"/>
    </row>
    <row r="40" spans="1:10" s="20" customFormat="1">
      <c r="A40" s="24" t="s">
        <v>1705</v>
      </c>
      <c r="B40" s="23"/>
      <c r="C40" s="81">
        <v>27588</v>
      </c>
      <c r="D40" s="95"/>
      <c r="E40" s="81">
        <v>27360</v>
      </c>
      <c r="F40" s="69"/>
      <c r="G40" s="71">
        <v>26879</v>
      </c>
      <c r="H40" s="69"/>
      <c r="I40" s="71">
        <v>27147</v>
      </c>
      <c r="J40" s="69"/>
    </row>
    <row r="41" spans="1:10" s="29" customFormat="1">
      <c r="A41" s="33" t="s">
        <v>1704</v>
      </c>
      <c r="B41" s="32"/>
      <c r="C41" s="69"/>
      <c r="D41" s="69"/>
      <c r="E41" s="69"/>
      <c r="F41" s="69"/>
      <c r="G41" s="69"/>
      <c r="H41" s="69"/>
      <c r="I41" s="69"/>
      <c r="J41" s="69"/>
    </row>
    <row r="42" spans="1:10" s="20" customFormat="1">
      <c r="A42" s="27" t="s">
        <v>1703</v>
      </c>
      <c r="B42" s="23"/>
      <c r="C42" s="1200">
        <v>42</v>
      </c>
      <c r="D42" s="71"/>
      <c r="E42" s="71">
        <v>42</v>
      </c>
      <c r="F42" s="69"/>
      <c r="G42" s="71">
        <v>41</v>
      </c>
      <c r="H42" s="69"/>
      <c r="I42" s="71">
        <v>41</v>
      </c>
      <c r="J42" s="69"/>
    </row>
    <row r="43" spans="1:10" s="20" customFormat="1">
      <c r="A43" s="24" t="s">
        <v>1702</v>
      </c>
      <c r="B43" s="23"/>
      <c r="C43" s="1200">
        <v>29</v>
      </c>
      <c r="D43" s="71"/>
      <c r="E43" s="71">
        <v>29</v>
      </c>
      <c r="F43" s="69"/>
      <c r="G43" s="71">
        <v>28</v>
      </c>
      <c r="H43" s="69"/>
      <c r="I43" s="71">
        <v>28</v>
      </c>
      <c r="J43" s="69"/>
    </row>
    <row r="44" spans="1:10" s="20" customFormat="1">
      <c r="A44" s="24" t="s">
        <v>1701</v>
      </c>
      <c r="B44" s="23"/>
      <c r="C44" s="1200">
        <v>13</v>
      </c>
      <c r="D44" s="71"/>
      <c r="E44" s="71">
        <v>13</v>
      </c>
      <c r="F44" s="69"/>
      <c r="G44" s="71">
        <v>13</v>
      </c>
      <c r="H44" s="69"/>
      <c r="I44" s="71">
        <v>13</v>
      </c>
      <c r="J44" s="69"/>
    </row>
    <row r="45" spans="1:10" s="20" customFormat="1">
      <c r="A45" s="27" t="s">
        <v>1700</v>
      </c>
      <c r="B45" s="23"/>
      <c r="C45" s="1200">
        <v>17258</v>
      </c>
      <c r="D45" s="71"/>
      <c r="E45" s="1200">
        <v>17545</v>
      </c>
      <c r="F45" s="69"/>
      <c r="G45" s="71">
        <v>17726</v>
      </c>
      <c r="H45" s="69"/>
      <c r="I45" s="71">
        <v>17726</v>
      </c>
      <c r="J45" s="69"/>
    </row>
    <row r="46" spans="1:10" s="20" customFormat="1">
      <c r="A46" s="24" t="s">
        <v>1699</v>
      </c>
      <c r="B46" s="23"/>
      <c r="C46" s="1200">
        <v>13032</v>
      </c>
      <c r="D46" s="71"/>
      <c r="E46" s="71">
        <v>13022</v>
      </c>
      <c r="F46" s="69"/>
      <c r="G46" s="71">
        <v>13200</v>
      </c>
      <c r="H46" s="69"/>
      <c r="I46" s="71">
        <v>13200</v>
      </c>
      <c r="J46" s="69"/>
    </row>
    <row r="47" spans="1:10" s="20" customFormat="1">
      <c r="A47" s="24" t="s">
        <v>1698</v>
      </c>
      <c r="B47" s="23"/>
      <c r="C47" s="1200">
        <v>213</v>
      </c>
      <c r="D47" s="71"/>
      <c r="E47" s="71">
        <v>234</v>
      </c>
      <c r="F47" s="69"/>
      <c r="G47" s="71">
        <v>226</v>
      </c>
      <c r="H47" s="69"/>
      <c r="I47" s="71">
        <v>226</v>
      </c>
      <c r="J47" s="69"/>
    </row>
    <row r="48" spans="1:10" s="20" customFormat="1">
      <c r="A48" s="24" t="s">
        <v>1697</v>
      </c>
      <c r="B48" s="23"/>
      <c r="C48" s="1200">
        <v>4013</v>
      </c>
      <c r="D48" s="71"/>
      <c r="E48" s="71">
        <v>4289</v>
      </c>
      <c r="F48" s="69"/>
      <c r="G48" s="71">
        <v>4300</v>
      </c>
      <c r="H48" s="69"/>
      <c r="I48" s="71">
        <v>4300</v>
      </c>
      <c r="J48" s="69"/>
    </row>
    <row r="49" spans="1:10" s="20" customFormat="1">
      <c r="A49" s="27" t="s">
        <v>1696</v>
      </c>
      <c r="B49" s="23"/>
      <c r="C49" s="1200">
        <v>9</v>
      </c>
      <c r="D49" s="71"/>
      <c r="E49" s="71">
        <v>0</v>
      </c>
      <c r="F49" s="69"/>
      <c r="G49" s="71">
        <v>0</v>
      </c>
      <c r="H49" s="69"/>
      <c r="I49" s="71">
        <v>0</v>
      </c>
      <c r="J49" s="69"/>
    </row>
    <row r="50" spans="1:10" s="20" customFormat="1" hidden="1">
      <c r="A50" s="27" t="s">
        <v>1695</v>
      </c>
      <c r="B50" s="23"/>
      <c r="C50" s="1200">
        <v>0</v>
      </c>
      <c r="D50" s="71"/>
      <c r="E50" s="71">
        <v>0</v>
      </c>
      <c r="F50" s="69"/>
      <c r="G50" s="71">
        <v>0</v>
      </c>
      <c r="H50" s="69"/>
      <c r="I50" s="69"/>
      <c r="J50" s="69"/>
    </row>
    <row r="51" spans="1:10" s="20" customFormat="1">
      <c r="A51" s="27"/>
      <c r="B51" s="23"/>
      <c r="C51" s="69"/>
      <c r="D51" s="69"/>
      <c r="E51" s="69"/>
      <c r="F51" s="69"/>
      <c r="G51" s="69"/>
      <c r="H51" s="69"/>
      <c r="I51" s="69"/>
      <c r="J51" s="69"/>
    </row>
    <row r="52" spans="1:10" s="14" customFormat="1">
      <c r="A52" s="19" t="s">
        <v>1</v>
      </c>
      <c r="B52" s="18"/>
      <c r="C52" s="17"/>
      <c r="D52" s="15"/>
      <c r="E52" s="16"/>
      <c r="F52" s="15"/>
      <c r="G52" s="16"/>
      <c r="H52" s="15"/>
      <c r="I52" s="16"/>
      <c r="J52" s="15"/>
    </row>
    <row r="53" spans="1:10" s="1199" customFormat="1" ht="59.25" customHeight="1">
      <c r="A53" s="1809" t="s">
        <v>1694</v>
      </c>
      <c r="B53" s="1809"/>
      <c r="C53" s="1809"/>
      <c r="D53" s="1809"/>
      <c r="E53" s="1809"/>
      <c r="F53" s="1809"/>
      <c r="G53" s="1809"/>
      <c r="H53" s="1809"/>
      <c r="I53" s="1809"/>
      <c r="J53" s="1809"/>
    </row>
    <row r="54" spans="1:10" s="14" customFormat="1" ht="25.5" customHeight="1">
      <c r="A54" s="1810" t="s">
        <v>1693</v>
      </c>
      <c r="B54" s="1800"/>
      <c r="C54" s="1811"/>
      <c r="D54" s="1800"/>
      <c r="E54" s="1811"/>
      <c r="F54" s="1800"/>
      <c r="G54" s="1811"/>
      <c r="H54" s="1800"/>
      <c r="I54" s="1811"/>
      <c r="J54" s="1800"/>
    </row>
    <row r="55" spans="1:10" s="14" customFormat="1" ht="25.5" customHeight="1">
      <c r="A55" s="1810" t="s">
        <v>1692</v>
      </c>
      <c r="B55" s="1810"/>
      <c r="C55" s="1810"/>
      <c r="D55" s="1810"/>
      <c r="E55" s="1810"/>
      <c r="F55" s="1810"/>
      <c r="G55" s="1810"/>
      <c r="H55" s="1810"/>
      <c r="I55" s="1810"/>
      <c r="J55" s="1077"/>
    </row>
    <row r="56" spans="1:10" s="14" customFormat="1" ht="25.5" customHeight="1">
      <c r="A56" s="1810" t="s">
        <v>1691</v>
      </c>
      <c r="B56" s="1800"/>
      <c r="C56" s="1811"/>
      <c r="D56" s="1800"/>
      <c r="E56" s="1811"/>
      <c r="F56" s="1800"/>
      <c r="G56" s="1811"/>
      <c r="H56" s="1800"/>
      <c r="I56" s="1811"/>
      <c r="J56" s="1800"/>
    </row>
    <row r="57" spans="1:10" ht="21.75" customHeight="1">
      <c r="A57" s="1758" t="s">
        <v>1690</v>
      </c>
      <c r="B57" s="1756"/>
      <c r="C57" s="1757"/>
      <c r="D57" s="1756"/>
      <c r="E57" s="1757"/>
      <c r="F57" s="1756"/>
      <c r="G57" s="1757"/>
      <c r="H57" s="1756"/>
      <c r="I57" s="1757"/>
      <c r="J57" s="1756"/>
    </row>
    <row r="58" spans="1:10" ht="31.5" customHeight="1">
      <c r="A58" s="1758" t="s">
        <v>1689</v>
      </c>
      <c r="B58" s="1767"/>
      <c r="C58" s="1767"/>
      <c r="D58" s="1767"/>
      <c r="E58" s="1767"/>
      <c r="F58" s="1767"/>
      <c r="G58" s="1767"/>
      <c r="H58" s="1767"/>
      <c r="I58" s="1767"/>
      <c r="J58" s="67"/>
    </row>
    <row r="59" spans="1:10" ht="20.25" customHeight="1">
      <c r="A59" s="1767"/>
      <c r="B59" s="1756"/>
      <c r="C59" s="1757"/>
      <c r="D59" s="1756"/>
      <c r="E59" s="1757"/>
      <c r="F59" s="1756"/>
      <c r="G59" s="1757"/>
      <c r="H59" s="1756"/>
      <c r="I59" s="1757"/>
      <c r="J59" s="1756"/>
    </row>
    <row r="60" spans="1:10" ht="17.25" customHeight="1">
      <c r="A60" s="1198"/>
      <c r="B60" s="1"/>
      <c r="C60" s="1"/>
      <c r="D60" s="1"/>
      <c r="E60" s="1"/>
      <c r="F60" s="1"/>
      <c r="G60" s="1"/>
      <c r="H60" s="1"/>
      <c r="I60" s="1"/>
      <c r="J60" s="1"/>
    </row>
    <row r="61" spans="1:10" ht="27.75" customHeight="1">
      <c r="A61" s="1755"/>
      <c r="B61" s="1756"/>
      <c r="C61" s="1757"/>
      <c r="D61" s="1756"/>
      <c r="E61" s="1757"/>
      <c r="F61" s="1756"/>
      <c r="G61" s="1757"/>
      <c r="H61" s="1756"/>
      <c r="I61" s="1757"/>
      <c r="J61" s="1756"/>
    </row>
    <row r="62" spans="1:10" ht="27.75" customHeight="1">
      <c r="A62" s="1755"/>
      <c r="B62" s="1756"/>
      <c r="C62" s="1757"/>
      <c r="D62" s="1756"/>
      <c r="E62" s="1757"/>
      <c r="F62" s="1756"/>
      <c r="G62" s="1757"/>
      <c r="H62" s="1756"/>
      <c r="I62" s="1757"/>
      <c r="J62" s="1756"/>
    </row>
    <row r="63" spans="1:10" ht="27.75" customHeight="1">
      <c r="A63" s="1755"/>
      <c r="B63" s="1756"/>
      <c r="C63" s="1757"/>
      <c r="D63" s="1756"/>
      <c r="E63" s="1757"/>
      <c r="F63" s="1756"/>
      <c r="G63" s="1757"/>
      <c r="H63" s="1756"/>
      <c r="I63" s="1757"/>
      <c r="J63" s="1756"/>
    </row>
    <row r="64" spans="1:10" ht="27.75" customHeight="1">
      <c r="A64" s="1755"/>
      <c r="B64" s="1756"/>
      <c r="C64" s="1757"/>
      <c r="D64" s="1756"/>
      <c r="E64" s="1757"/>
      <c r="F64" s="1756"/>
      <c r="G64" s="1757"/>
      <c r="H64" s="1756"/>
      <c r="I64" s="1757"/>
      <c r="J64" s="1756"/>
    </row>
    <row r="65" spans="1:10" ht="27.75" customHeight="1">
      <c r="A65" s="1755"/>
      <c r="B65" s="1756"/>
      <c r="C65" s="1757"/>
      <c r="D65" s="1756"/>
      <c r="E65" s="1757"/>
      <c r="F65" s="1756"/>
      <c r="G65" s="1757"/>
      <c r="H65" s="1756"/>
      <c r="I65" s="1757"/>
      <c r="J65" s="1756"/>
    </row>
    <row r="66" spans="1:10" ht="27.75" customHeight="1">
      <c r="A66" s="1755"/>
      <c r="B66" s="1756"/>
      <c r="C66" s="1757"/>
      <c r="D66" s="1756"/>
      <c r="E66" s="1757"/>
      <c r="F66" s="1756"/>
      <c r="G66" s="1757"/>
      <c r="H66" s="1756"/>
      <c r="I66" s="1757"/>
      <c r="J66" s="1756"/>
    </row>
    <row r="67" spans="1:10">
      <c r="A67" s="10"/>
      <c r="B67" s="9"/>
      <c r="C67" s="11"/>
      <c r="D67" s="9"/>
      <c r="E67" s="11"/>
      <c r="F67" s="9"/>
      <c r="G67" s="11"/>
      <c r="H67" s="9"/>
      <c r="I67" s="11"/>
      <c r="J67" s="9"/>
    </row>
    <row r="68" spans="1:10">
      <c r="A68" s="10"/>
      <c r="B68" s="9"/>
      <c r="C68" s="12"/>
      <c r="D68" s="9"/>
      <c r="E68" s="12"/>
      <c r="F68" s="9"/>
      <c r="G68" s="12"/>
      <c r="H68" s="9"/>
      <c r="I68" s="12"/>
      <c r="J68" s="9"/>
    </row>
    <row r="69" spans="1:10">
      <c r="A69" s="10"/>
      <c r="B69" s="9"/>
      <c r="C69" s="11"/>
      <c r="D69" s="9"/>
      <c r="E69" s="11"/>
      <c r="F69" s="9"/>
      <c r="G69" s="11"/>
      <c r="H69" s="9"/>
      <c r="I69" s="11"/>
      <c r="J69" s="9"/>
    </row>
    <row r="70" spans="1:10">
      <c r="A70" s="10"/>
      <c r="B70" s="9"/>
      <c r="C70" s="12"/>
      <c r="D70" s="9"/>
      <c r="E70" s="12"/>
      <c r="F70" s="9"/>
      <c r="G70" s="12"/>
      <c r="H70" s="9"/>
      <c r="I70" s="12"/>
      <c r="J70" s="9"/>
    </row>
    <row r="71" spans="1:10">
      <c r="A71" s="10"/>
      <c r="B71" s="9"/>
      <c r="C71" s="11"/>
      <c r="D71" s="9"/>
      <c r="E71" s="11"/>
      <c r="F71" s="9"/>
      <c r="G71" s="11"/>
      <c r="H71" s="9"/>
      <c r="I71" s="11"/>
      <c r="J71" s="9"/>
    </row>
    <row r="72" spans="1:10">
      <c r="A72" s="10"/>
      <c r="B72" s="9"/>
      <c r="C72" s="9"/>
      <c r="D72" s="9"/>
      <c r="E72" s="9"/>
      <c r="F72" s="9"/>
      <c r="G72" s="9"/>
      <c r="H72" s="9"/>
      <c r="I72" s="9"/>
      <c r="J72" s="9"/>
    </row>
    <row r="73" spans="1:10">
      <c r="A73" s="10"/>
      <c r="B73" s="9"/>
      <c r="C73" s="9"/>
      <c r="D73" s="9"/>
      <c r="E73" s="9"/>
      <c r="F73" s="9"/>
      <c r="G73" s="9"/>
      <c r="H73" s="9"/>
      <c r="I73" s="9"/>
      <c r="J73" s="9"/>
    </row>
    <row r="74" spans="1:10">
      <c r="A74" s="10"/>
      <c r="B74" s="9"/>
      <c r="C74" s="9"/>
      <c r="D74" s="9"/>
      <c r="E74" s="9"/>
      <c r="F74" s="9"/>
      <c r="G74" s="9"/>
      <c r="H74" s="9"/>
      <c r="I74" s="9"/>
      <c r="J74" s="9"/>
    </row>
    <row r="75" spans="1:10">
      <c r="B75" s="6"/>
      <c r="C75" s="6"/>
      <c r="D75" s="6"/>
      <c r="E75" s="7"/>
      <c r="F75" s="7"/>
    </row>
    <row r="76" spans="1:10">
      <c r="B76" s="6"/>
      <c r="C76" s="6"/>
      <c r="D76" s="6"/>
      <c r="E76" s="7"/>
      <c r="F76" s="7"/>
    </row>
    <row r="77" spans="1:10">
      <c r="B77" s="6"/>
      <c r="C77" s="6"/>
      <c r="D77" s="6"/>
      <c r="E77" s="7"/>
      <c r="F77" s="7"/>
    </row>
    <row r="78" spans="1:10">
      <c r="B78" s="6"/>
      <c r="C78" s="6"/>
      <c r="D78" s="6"/>
      <c r="E78" s="7"/>
      <c r="F78" s="7"/>
    </row>
    <row r="79" spans="1:10">
      <c r="B79" s="6"/>
      <c r="C79" s="6"/>
      <c r="D79" s="6"/>
      <c r="E79" s="7"/>
      <c r="F79" s="7"/>
    </row>
    <row r="80" spans="1:10">
      <c r="B80" s="6"/>
      <c r="C80" s="6"/>
      <c r="D80" s="6"/>
      <c r="E80" s="7"/>
      <c r="F80" s="7"/>
    </row>
    <row r="81" spans="2:6">
      <c r="B81" s="6"/>
      <c r="C81" s="6"/>
      <c r="D81" s="6"/>
      <c r="E81" s="7"/>
      <c r="F81" s="7"/>
    </row>
    <row r="82" spans="2:6">
      <c r="B82" s="6"/>
      <c r="C82" s="6"/>
      <c r="D82" s="6"/>
      <c r="E82" s="7"/>
      <c r="F82" s="7"/>
    </row>
    <row r="83" spans="2:6">
      <c r="B83" s="6"/>
      <c r="C83" s="6"/>
      <c r="D83" s="6"/>
      <c r="E83" s="7"/>
      <c r="F83" s="7"/>
    </row>
    <row r="84" spans="2:6">
      <c r="B84" s="6"/>
      <c r="C84" s="6"/>
      <c r="D84" s="6"/>
      <c r="E84" s="7"/>
      <c r="F84" s="7"/>
    </row>
    <row r="85" spans="2:6">
      <c r="B85" s="6"/>
      <c r="C85" s="6"/>
      <c r="D85" s="6"/>
      <c r="E85" s="7"/>
      <c r="F85" s="7"/>
    </row>
    <row r="86" spans="2:6">
      <c r="B86" s="6"/>
      <c r="C86" s="6"/>
      <c r="D86" s="6"/>
      <c r="E86" s="7"/>
      <c r="F86" s="7"/>
    </row>
    <row r="87" spans="2:6">
      <c r="B87" s="6"/>
      <c r="C87" s="6"/>
      <c r="D87" s="6"/>
      <c r="E87" s="7"/>
      <c r="F87" s="7"/>
    </row>
    <row r="88" spans="2:6">
      <c r="B88" s="6"/>
      <c r="C88" s="6"/>
      <c r="D88" s="6"/>
      <c r="E88" s="7"/>
      <c r="F88" s="7"/>
    </row>
    <row r="89" spans="2:6">
      <c r="B89" s="6"/>
      <c r="C89" s="6"/>
      <c r="D89" s="6"/>
      <c r="E89" s="7"/>
      <c r="F89" s="7"/>
    </row>
    <row r="90" spans="2:6">
      <c r="B90" s="6"/>
      <c r="C90" s="6"/>
      <c r="D90" s="6"/>
      <c r="E90" s="7"/>
      <c r="F90" s="7"/>
    </row>
    <row r="91" spans="2:6">
      <c r="B91" s="6"/>
      <c r="C91" s="6"/>
      <c r="D91" s="6"/>
      <c r="E91" s="7"/>
      <c r="F91" s="7"/>
    </row>
    <row r="92" spans="2:6">
      <c r="B92" s="6"/>
      <c r="C92" s="6"/>
      <c r="D92" s="6"/>
      <c r="E92" s="7"/>
      <c r="F92" s="7"/>
    </row>
    <row r="93" spans="2:6">
      <c r="B93" s="6"/>
      <c r="C93" s="6"/>
      <c r="D93" s="6"/>
      <c r="E93" s="7"/>
      <c r="F93" s="7"/>
    </row>
    <row r="94" spans="2:6">
      <c r="B94" s="6"/>
      <c r="C94" s="6"/>
      <c r="D94" s="6"/>
      <c r="E94" s="7"/>
      <c r="F94" s="7"/>
    </row>
    <row r="95" spans="2:6">
      <c r="B95" s="6"/>
      <c r="C95" s="6"/>
      <c r="D95" s="6"/>
      <c r="E95" s="7"/>
      <c r="F95" s="7"/>
    </row>
    <row r="96" spans="2:6">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row>
    <row r="105" spans="2:6">
      <c r="B105" s="6"/>
    </row>
    <row r="106" spans="2:6">
      <c r="B106" s="6"/>
    </row>
    <row r="107" spans="2:6">
      <c r="B107" s="6"/>
    </row>
    <row r="108" spans="2:6">
      <c r="B108" s="6"/>
    </row>
    <row r="109" spans="2:6">
      <c r="B109" s="6"/>
    </row>
    <row r="110" spans="2:6">
      <c r="B110" s="6"/>
    </row>
    <row r="111" spans="2:6">
      <c r="B111" s="6"/>
    </row>
    <row r="112" spans="2:6">
      <c r="B112" s="6"/>
    </row>
    <row r="113" spans="2:2">
      <c r="B113" s="6"/>
    </row>
    <row r="114" spans="2:2">
      <c r="B114" s="6"/>
    </row>
    <row r="115" spans="2:2">
      <c r="B115" s="6"/>
    </row>
    <row r="116" spans="2:2">
      <c r="B116" s="6"/>
    </row>
    <row r="117" spans="2:2">
      <c r="B117" s="6"/>
    </row>
    <row r="118" spans="2:2">
      <c r="B118" s="6"/>
    </row>
    <row r="119" spans="2:2">
      <c r="B119" s="6"/>
    </row>
    <row r="120" spans="2:2">
      <c r="B120" s="6"/>
    </row>
  </sheetData>
  <mergeCells count="13">
    <mergeCell ref="A53:J53"/>
    <mergeCell ref="A54:J54"/>
    <mergeCell ref="A56:J56"/>
    <mergeCell ref="A57:J57"/>
    <mergeCell ref="A59:J59"/>
    <mergeCell ref="A58:I58"/>
    <mergeCell ref="A55:I55"/>
    <mergeCell ref="A66:J66"/>
    <mergeCell ref="A61:J61"/>
    <mergeCell ref="A62:J62"/>
    <mergeCell ref="A63:J63"/>
    <mergeCell ref="A64:J64"/>
    <mergeCell ref="A65:J65"/>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pageOrder="overThenDown" orientation="portrait" cellComments="atEnd"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J147"/>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208" customWidth="1"/>
    <col min="2" max="2" width="7.28515625" style="1207" customWidth="1"/>
    <col min="3" max="3" width="13.7109375" style="1206" customWidth="1"/>
    <col min="4" max="4" width="3" style="1206" customWidth="1"/>
    <col min="5" max="5" width="13.7109375" style="1205" customWidth="1"/>
    <col min="6" max="6" width="2.85546875" style="1204" customWidth="1"/>
    <col min="7" max="7" width="13.7109375" style="1205" customWidth="1"/>
    <col min="8" max="8" width="2.85546875" style="1204" customWidth="1"/>
    <col min="9" max="9" width="13.7109375" style="1205" customWidth="1"/>
    <col min="10" max="10" width="2.85546875" style="1204" customWidth="1"/>
    <col min="11" max="16384" width="9.140625" style="1203"/>
  </cols>
  <sheetData>
    <row r="1" spans="1:10" s="1260" customFormat="1" ht="15.75">
      <c r="A1" s="1264" t="s">
        <v>53</v>
      </c>
      <c r="B1" s="1273">
        <v>2016</v>
      </c>
      <c r="C1" s="1272"/>
      <c r="E1" s="1272"/>
      <c r="G1" s="1271"/>
      <c r="H1" s="1265"/>
      <c r="I1" s="1271"/>
      <c r="J1" s="1265"/>
    </row>
    <row r="2" spans="1:10" s="1260" customFormat="1" ht="15.75">
      <c r="A2" s="1264" t="s">
        <v>52</v>
      </c>
      <c r="B2" s="1270" t="s">
        <v>51</v>
      </c>
      <c r="C2" s="1270" t="s">
        <v>50</v>
      </c>
      <c r="D2" s="1265"/>
      <c r="E2" s="1269"/>
      <c r="F2" s="1267"/>
      <c r="G2" s="1269"/>
      <c r="H2" s="1265"/>
      <c r="I2" s="1269"/>
      <c r="J2" s="1265"/>
    </row>
    <row r="3" spans="1:10" s="1260" customFormat="1" ht="15.75">
      <c r="A3" s="1264" t="s">
        <v>49</v>
      </c>
      <c r="B3" s="1268" t="s">
        <v>1278</v>
      </c>
      <c r="C3" s="1268" t="s">
        <v>1647</v>
      </c>
      <c r="D3" s="1265"/>
      <c r="E3" s="1266"/>
      <c r="F3" s="1267"/>
      <c r="G3" s="1266"/>
      <c r="H3" s="1265"/>
      <c r="I3" s="1266"/>
      <c r="J3" s="1265"/>
    </row>
    <row r="4" spans="1:10" s="1260" customFormat="1" ht="15.75">
      <c r="A4" s="1264" t="s">
        <v>46</v>
      </c>
      <c r="B4" s="1268" t="s">
        <v>1728</v>
      </c>
      <c r="C4" s="1268" t="s">
        <v>1727</v>
      </c>
      <c r="D4" s="1265"/>
      <c r="E4" s="1266"/>
      <c r="F4" s="1267"/>
      <c r="G4" s="1266"/>
      <c r="H4" s="1265"/>
      <c r="I4" s="1266"/>
      <c r="J4" s="1265"/>
    </row>
    <row r="5" spans="1:10" s="1260" customFormat="1" ht="15.75">
      <c r="A5" s="1264" t="s">
        <v>43</v>
      </c>
      <c r="B5" s="1263" t="s">
        <v>1797</v>
      </c>
      <c r="C5" s="1263" t="s">
        <v>1796</v>
      </c>
      <c r="D5" s="1262"/>
      <c r="E5" s="1261"/>
      <c r="G5" s="1261"/>
      <c r="I5" s="1261"/>
    </row>
    <row r="6" spans="1:10" s="1248" customFormat="1">
      <c r="A6" s="1259"/>
      <c r="B6" s="1258"/>
      <c r="C6" s="1257"/>
      <c r="D6" s="1256"/>
      <c r="E6" s="1257"/>
      <c r="F6" s="1256"/>
      <c r="G6" s="1257"/>
      <c r="H6" s="1256"/>
      <c r="I6" s="1257" t="s">
        <v>41</v>
      </c>
      <c r="J6" s="1256"/>
    </row>
    <row r="7" spans="1:10">
      <c r="C7" s="1255" t="s">
        <v>40</v>
      </c>
      <c r="D7" s="1254" t="s">
        <v>37</v>
      </c>
      <c r="E7" s="1255" t="s">
        <v>40</v>
      </c>
      <c r="F7" s="1254" t="s">
        <v>37</v>
      </c>
      <c r="G7" s="1255" t="s">
        <v>39</v>
      </c>
      <c r="H7" s="1254" t="s">
        <v>37</v>
      </c>
      <c r="I7" s="1255" t="s">
        <v>38</v>
      </c>
      <c r="J7" s="1254" t="s">
        <v>37</v>
      </c>
    </row>
    <row r="8" spans="1:10" s="1248" customFormat="1" ht="14.25">
      <c r="A8" s="1253"/>
      <c r="B8" s="1252"/>
      <c r="C8" s="1251" t="str">
        <f>"FY " &amp; FiscalYear - 3</f>
        <v>FY 2013</v>
      </c>
      <c r="D8" s="1249" t="s">
        <v>36</v>
      </c>
      <c r="E8" s="1251" t="str">
        <f>"FY " &amp; FiscalYear - 2</f>
        <v>FY 2014</v>
      </c>
      <c r="F8" s="1249" t="s">
        <v>36</v>
      </c>
      <c r="G8" s="1250" t="str">
        <f>"FY " &amp; FiscalYear - 1</f>
        <v>FY 2015</v>
      </c>
      <c r="H8" s="1249" t="s">
        <v>36</v>
      </c>
      <c r="I8" s="1250" t="str">
        <f>"FY " &amp; FiscalYear</f>
        <v>FY 2016</v>
      </c>
      <c r="J8" s="1249" t="s">
        <v>36</v>
      </c>
    </row>
    <row r="9" spans="1:10" s="1224" customFormat="1">
      <c r="A9" s="1247" t="s">
        <v>35</v>
      </c>
      <c r="B9" s="1246"/>
      <c r="C9" s="1225"/>
      <c r="D9" s="1225"/>
      <c r="E9" s="1225"/>
      <c r="F9" s="1225"/>
      <c r="G9" s="1225"/>
      <c r="H9" s="1225"/>
      <c r="I9" s="1225"/>
      <c r="J9" s="1225"/>
    </row>
    <row r="10" spans="1:10" s="1224" customFormat="1">
      <c r="A10" s="1247" t="s">
        <v>1795</v>
      </c>
      <c r="B10" s="1246"/>
      <c r="C10" s="1225"/>
      <c r="D10" s="1225"/>
      <c r="E10" s="1225"/>
      <c r="F10" s="1225"/>
      <c r="G10" s="1225"/>
      <c r="H10" s="1225"/>
      <c r="I10" s="1225"/>
      <c r="J10" s="1225"/>
    </row>
    <row r="11" spans="1:10" s="1220" customFormat="1" ht="18" customHeight="1">
      <c r="A11" s="1229" t="s">
        <v>1794</v>
      </c>
      <c r="B11" s="1222"/>
      <c r="C11" s="1221"/>
      <c r="D11" s="1221"/>
      <c r="E11" s="1221"/>
      <c r="F11" s="1221"/>
      <c r="G11" s="1221"/>
      <c r="H11" s="1221"/>
      <c r="I11" s="1221"/>
      <c r="J11" s="1221"/>
    </row>
    <row r="12" spans="1:10" s="1220" customFormat="1">
      <c r="A12" s="1229" t="s">
        <v>1793</v>
      </c>
      <c r="B12" s="1245"/>
      <c r="C12" s="1226">
        <v>40109</v>
      </c>
      <c r="D12" s="1221"/>
      <c r="E12" s="1226">
        <v>0</v>
      </c>
      <c r="F12" s="1221"/>
      <c r="G12" s="1226">
        <v>0</v>
      </c>
      <c r="H12" s="1221"/>
      <c r="I12" s="1226">
        <v>0</v>
      </c>
      <c r="J12" s="1221"/>
    </row>
    <row r="13" spans="1:10" s="1220" customFormat="1">
      <c r="A13" s="1223" t="s">
        <v>1792</v>
      </c>
      <c r="B13" s="1222"/>
      <c r="C13" s="1228">
        <v>5</v>
      </c>
      <c r="D13" s="1221"/>
      <c r="E13" s="1228">
        <v>0</v>
      </c>
      <c r="F13" s="1221"/>
      <c r="G13" s="1228">
        <v>0</v>
      </c>
      <c r="H13" s="1221"/>
      <c r="I13" s="1228">
        <v>0</v>
      </c>
      <c r="J13" s="1221"/>
    </row>
    <row r="14" spans="1:10" s="1220" customFormat="1">
      <c r="A14" s="1223" t="s">
        <v>1791</v>
      </c>
      <c r="B14" s="1222"/>
      <c r="C14" s="1233">
        <v>3</v>
      </c>
      <c r="D14" s="1221"/>
      <c r="E14" s="1233">
        <v>0</v>
      </c>
      <c r="F14" s="1221"/>
      <c r="G14" s="1233">
        <v>0</v>
      </c>
      <c r="H14" s="1221"/>
      <c r="I14" s="1233">
        <v>0</v>
      </c>
      <c r="J14" s="1221"/>
    </row>
    <row r="15" spans="1:10" s="1220" customFormat="1">
      <c r="A15" s="1229" t="s">
        <v>1790</v>
      </c>
      <c r="B15" s="1222"/>
      <c r="C15" s="1233">
        <v>13</v>
      </c>
      <c r="D15" s="1221"/>
      <c r="E15" s="1233">
        <v>6</v>
      </c>
      <c r="F15" s="1221"/>
      <c r="G15" s="1233">
        <v>0</v>
      </c>
      <c r="H15" s="1221"/>
      <c r="I15" s="1233">
        <v>0</v>
      </c>
      <c r="J15" s="1221"/>
    </row>
    <row r="16" spans="1:10" s="1220" customFormat="1" ht="12.75" customHeight="1">
      <c r="A16" s="1229" t="s">
        <v>1789</v>
      </c>
      <c r="B16" s="1222"/>
      <c r="C16" s="1226">
        <v>47114</v>
      </c>
      <c r="D16" s="1221"/>
      <c r="E16" s="1226">
        <v>22004</v>
      </c>
      <c r="F16" s="1221"/>
      <c r="G16" s="1226">
        <v>0</v>
      </c>
      <c r="H16" s="1221"/>
      <c r="I16" s="1226">
        <v>0</v>
      </c>
      <c r="J16" s="1221"/>
    </row>
    <row r="17" spans="1:10" s="1220" customFormat="1">
      <c r="A17" s="1229" t="s">
        <v>1788</v>
      </c>
      <c r="B17" s="1222"/>
      <c r="C17" s="1233">
        <f>C19+C21</f>
        <v>1694</v>
      </c>
      <c r="D17" s="1221"/>
      <c r="E17" s="1233">
        <f>E19+E21</f>
        <v>39</v>
      </c>
      <c r="F17" s="1221"/>
      <c r="G17" s="1233">
        <f>G19+G21</f>
        <v>0</v>
      </c>
      <c r="H17" s="1221"/>
      <c r="I17" s="1233">
        <f>I19+I21</f>
        <v>0</v>
      </c>
      <c r="J17" s="1221"/>
    </row>
    <row r="18" spans="1:10" s="1220" customFormat="1" ht="13.5" customHeight="1">
      <c r="A18" s="1229" t="s">
        <v>1787</v>
      </c>
      <c r="B18" s="1222"/>
      <c r="C18" s="1226">
        <f>C20+C22</f>
        <v>1574350</v>
      </c>
      <c r="D18" s="1221"/>
      <c r="E18" s="1226">
        <f>E20+E22</f>
        <v>35340</v>
      </c>
      <c r="F18" s="1221"/>
      <c r="G18" s="1226">
        <f>G20+G22</f>
        <v>0</v>
      </c>
      <c r="H18" s="1221"/>
      <c r="I18" s="1226">
        <f>I20+I22</f>
        <v>0</v>
      </c>
      <c r="J18" s="1221"/>
    </row>
    <row r="19" spans="1:10" s="1220" customFormat="1">
      <c r="A19" s="1223" t="s">
        <v>1786</v>
      </c>
      <c r="B19" s="1222"/>
      <c r="C19" s="1233">
        <v>1227</v>
      </c>
      <c r="D19" s="1221"/>
      <c r="E19" s="1233">
        <v>32</v>
      </c>
      <c r="F19" s="1221"/>
      <c r="G19" s="1233">
        <v>0</v>
      </c>
      <c r="H19" s="1221"/>
      <c r="I19" s="1233">
        <v>0</v>
      </c>
      <c r="J19" s="1221"/>
    </row>
    <row r="20" spans="1:10" s="1220" customFormat="1">
      <c r="A20" s="1223" t="s">
        <v>1785</v>
      </c>
      <c r="B20" s="1222"/>
      <c r="C20" s="1226">
        <v>1140040</v>
      </c>
      <c r="D20" s="1221"/>
      <c r="E20" s="1226">
        <v>29295</v>
      </c>
      <c r="F20" s="1221"/>
      <c r="G20" s="1226">
        <v>0</v>
      </c>
      <c r="H20" s="1221"/>
      <c r="I20" s="1226">
        <v>0</v>
      </c>
      <c r="J20" s="1221"/>
    </row>
    <row r="21" spans="1:10" s="1220" customFormat="1">
      <c r="A21" s="1223" t="s">
        <v>1784</v>
      </c>
      <c r="B21" s="1222"/>
      <c r="C21" s="1233">
        <v>467</v>
      </c>
      <c r="D21" s="1221"/>
      <c r="E21" s="1233">
        <v>7</v>
      </c>
      <c r="F21" s="1221"/>
      <c r="G21" s="1233">
        <v>0</v>
      </c>
      <c r="H21" s="1221"/>
      <c r="I21" s="1233">
        <v>0</v>
      </c>
      <c r="J21" s="1221"/>
    </row>
    <row r="22" spans="1:10" s="1220" customFormat="1">
      <c r="A22" s="1223" t="s">
        <v>1783</v>
      </c>
      <c r="B22" s="1222"/>
      <c r="C22" s="1226">
        <v>434310</v>
      </c>
      <c r="D22" s="1221"/>
      <c r="E22" s="1226">
        <v>6045</v>
      </c>
      <c r="F22" s="1221"/>
      <c r="G22" s="1226">
        <v>0</v>
      </c>
      <c r="H22" s="1221"/>
      <c r="I22" s="1226">
        <v>0</v>
      </c>
      <c r="J22" s="1221"/>
    </row>
    <row r="23" spans="1:10" s="1220" customFormat="1" ht="12.75" customHeight="1">
      <c r="A23" s="1229" t="s">
        <v>1782</v>
      </c>
      <c r="B23" s="1222"/>
      <c r="C23" s="103">
        <v>221</v>
      </c>
      <c r="D23" s="1221"/>
      <c r="E23" s="103">
        <v>428</v>
      </c>
      <c r="F23" s="1221"/>
      <c r="G23" s="103">
        <v>632</v>
      </c>
      <c r="H23" s="1221"/>
      <c r="I23" s="103">
        <v>895</v>
      </c>
      <c r="J23" s="1221"/>
    </row>
    <row r="24" spans="1:10" s="1220" customFormat="1" ht="12.75" customHeight="1">
      <c r="A24" s="1229" t="s">
        <v>1781</v>
      </c>
      <c r="B24" s="1222"/>
      <c r="C24" s="1226">
        <v>220500</v>
      </c>
      <c r="D24" s="1221"/>
      <c r="E24" s="1226">
        <v>429600</v>
      </c>
      <c r="F24" s="1221"/>
      <c r="G24" s="1226">
        <v>638000</v>
      </c>
      <c r="H24" s="1221"/>
      <c r="I24" s="1226">
        <v>945000</v>
      </c>
      <c r="J24" s="1221"/>
    </row>
    <row r="25" spans="1:10" s="1220" customFormat="1" ht="12.75" customHeight="1">
      <c r="A25" s="1229" t="s">
        <v>1780</v>
      </c>
      <c r="B25" s="1222"/>
      <c r="C25" s="1233">
        <v>75</v>
      </c>
      <c r="D25" s="1233"/>
      <c r="E25" s="1233">
        <v>85</v>
      </c>
      <c r="F25" s="1221"/>
      <c r="G25" s="1233">
        <v>75</v>
      </c>
      <c r="H25" s="1221"/>
      <c r="I25" s="1233">
        <v>75</v>
      </c>
      <c r="J25" s="1221"/>
    </row>
    <row r="26" spans="1:10" s="1220" customFormat="1" ht="12.75" customHeight="1">
      <c r="A26" s="1229" t="s">
        <v>1779</v>
      </c>
      <c r="B26" s="1222"/>
      <c r="C26" s="1226">
        <v>375000</v>
      </c>
      <c r="D26" s="1226"/>
      <c r="E26" s="1226">
        <v>202000</v>
      </c>
      <c r="F26" s="1221"/>
      <c r="G26" s="1226">
        <v>202000</v>
      </c>
      <c r="H26" s="1221"/>
      <c r="I26" s="1226">
        <v>202000</v>
      </c>
      <c r="J26" s="1221"/>
    </row>
    <row r="27" spans="1:10" s="1220" customFormat="1" ht="12.75" customHeight="1">
      <c r="A27" s="1229" t="s">
        <v>1778</v>
      </c>
      <c r="B27" s="1222"/>
      <c r="C27" s="1233">
        <v>4</v>
      </c>
      <c r="D27" s="1221"/>
      <c r="E27" s="1233">
        <v>0</v>
      </c>
      <c r="F27" s="1221"/>
      <c r="G27" s="1233">
        <v>0</v>
      </c>
      <c r="H27" s="1221"/>
      <c r="I27" s="1233">
        <v>0</v>
      </c>
      <c r="J27" s="1221"/>
    </row>
    <row r="28" spans="1:10" s="1220" customFormat="1">
      <c r="A28" s="1229" t="s">
        <v>1777</v>
      </c>
      <c r="B28" s="1222"/>
      <c r="C28" s="1226">
        <v>40000</v>
      </c>
      <c r="D28" s="1221"/>
      <c r="E28" s="1226">
        <v>0</v>
      </c>
      <c r="F28" s="1221"/>
      <c r="G28" s="1226">
        <v>0</v>
      </c>
      <c r="H28" s="1221"/>
      <c r="I28" s="1226">
        <v>0</v>
      </c>
      <c r="J28" s="1221"/>
    </row>
    <row r="29" spans="1:10" s="1220" customFormat="1" hidden="1">
      <c r="A29" s="1229" t="s">
        <v>1776</v>
      </c>
      <c r="B29" s="1222"/>
      <c r="C29" s="1221"/>
      <c r="D29" s="1221"/>
      <c r="E29" s="1221"/>
      <c r="F29" s="1221"/>
      <c r="G29" s="1221"/>
      <c r="H29" s="1221"/>
      <c r="I29" s="1221"/>
      <c r="J29" s="1221"/>
    </row>
    <row r="30" spans="1:10" s="1220" customFormat="1" hidden="1">
      <c r="A30" s="1229" t="s">
        <v>1775</v>
      </c>
      <c r="B30" s="1222"/>
      <c r="C30" s="1233">
        <v>0</v>
      </c>
      <c r="D30" s="1221"/>
      <c r="E30" s="1233">
        <v>0</v>
      </c>
      <c r="F30" s="1221"/>
      <c r="G30" s="1233"/>
      <c r="H30" s="1221"/>
      <c r="I30" s="1221"/>
      <c r="J30" s="1221"/>
    </row>
    <row r="31" spans="1:10" s="1220" customFormat="1" ht="15" hidden="1">
      <c r="A31" s="1237" t="s">
        <v>1774</v>
      </c>
      <c r="B31" s="1222"/>
      <c r="C31" s="1226">
        <v>0</v>
      </c>
      <c r="D31" s="1221"/>
      <c r="E31" s="1226">
        <v>0</v>
      </c>
      <c r="F31" s="1221"/>
      <c r="G31" s="1226"/>
      <c r="H31" s="1221"/>
      <c r="I31" s="1221"/>
      <c r="J31" s="1221"/>
    </row>
    <row r="32" spans="1:10" s="1220" customFormat="1">
      <c r="A32" s="1229" t="s">
        <v>1773</v>
      </c>
      <c r="B32" s="1222"/>
      <c r="C32" s="1233">
        <v>5</v>
      </c>
      <c r="D32" s="1221"/>
      <c r="E32" s="1233">
        <v>6</v>
      </c>
      <c r="F32" s="1221"/>
      <c r="G32" s="1233">
        <v>4</v>
      </c>
      <c r="H32" s="1221"/>
      <c r="I32" s="1233">
        <v>4</v>
      </c>
      <c r="J32" s="1221"/>
    </row>
    <row r="33" spans="1:10" s="1220" customFormat="1">
      <c r="A33" s="1229" t="s">
        <v>1772</v>
      </c>
      <c r="B33" s="1222"/>
      <c r="C33" s="1226">
        <v>22064</v>
      </c>
      <c r="D33" s="1221"/>
      <c r="E33" s="1226">
        <v>37405</v>
      </c>
      <c r="F33" s="1221"/>
      <c r="G33" s="1226">
        <v>38210</v>
      </c>
      <c r="H33" s="1221"/>
      <c r="I33" s="1226">
        <v>38210</v>
      </c>
      <c r="J33" s="1221"/>
    </row>
    <row r="34" spans="1:10" s="1220" customFormat="1" ht="12.75" customHeight="1">
      <c r="A34" s="1229" t="s">
        <v>1770</v>
      </c>
      <c r="B34" s="1222"/>
      <c r="C34" s="1221"/>
      <c r="D34" s="1221"/>
      <c r="E34" s="1221"/>
      <c r="F34" s="1221"/>
      <c r="G34" s="1221"/>
      <c r="H34" s="1221"/>
      <c r="I34" s="1221"/>
      <c r="J34" s="1221"/>
    </row>
    <row r="35" spans="1:10" s="1220" customFormat="1" ht="12.75" customHeight="1">
      <c r="A35" s="1223" t="s">
        <v>1771</v>
      </c>
      <c r="B35" s="1222"/>
      <c r="C35" s="1233">
        <v>553</v>
      </c>
      <c r="D35" s="1221"/>
      <c r="E35" s="1233">
        <v>447</v>
      </c>
      <c r="F35" s="1221"/>
      <c r="G35" s="1233">
        <v>700</v>
      </c>
      <c r="H35" s="1221"/>
      <c r="I35" s="1233">
        <v>700</v>
      </c>
      <c r="J35" s="1221"/>
    </row>
    <row r="36" spans="1:10" s="1220" customFormat="1">
      <c r="A36" s="1229" t="s">
        <v>1770</v>
      </c>
      <c r="B36" s="1222"/>
      <c r="C36" s="1232"/>
      <c r="D36" s="1232"/>
      <c r="E36" s="1232"/>
      <c r="F36" s="1221"/>
      <c r="G36" s="1232"/>
      <c r="H36" s="1221"/>
      <c r="I36" s="1244"/>
      <c r="J36" s="1221"/>
    </row>
    <row r="37" spans="1:10" s="1220" customFormat="1" ht="12.75" customHeight="1">
      <c r="A37" s="1223" t="s">
        <v>1769</v>
      </c>
      <c r="B37" s="1222"/>
      <c r="C37" s="1226">
        <v>509084</v>
      </c>
      <c r="D37" s="1221"/>
      <c r="E37" s="1226">
        <v>392969</v>
      </c>
      <c r="F37" s="1221"/>
      <c r="G37" s="1226">
        <v>558000</v>
      </c>
      <c r="H37" s="1221"/>
      <c r="I37" s="1226">
        <v>558000</v>
      </c>
      <c r="J37" s="1221"/>
    </row>
    <row r="38" spans="1:10" s="1220" customFormat="1" ht="13.5" customHeight="1">
      <c r="A38" s="1229" t="s">
        <v>1768</v>
      </c>
      <c r="B38" s="1222"/>
      <c r="C38" s="1233">
        <v>10272</v>
      </c>
      <c r="D38" s="1221"/>
      <c r="E38" s="1233">
        <v>9907</v>
      </c>
      <c r="F38" s="1221"/>
      <c r="G38" s="1233">
        <v>9970</v>
      </c>
      <c r="H38" s="1221"/>
      <c r="I38" s="1233">
        <v>9970</v>
      </c>
      <c r="J38" s="1221"/>
    </row>
    <row r="39" spans="1:10" s="1220" customFormat="1">
      <c r="A39" s="1229" t="s">
        <v>1767</v>
      </c>
      <c r="B39" s="1222"/>
      <c r="C39" s="1226">
        <v>8379551</v>
      </c>
      <c r="D39" s="1221"/>
      <c r="E39" s="1226">
        <v>8295365</v>
      </c>
      <c r="F39" s="1221"/>
      <c r="G39" s="1226">
        <v>8736339</v>
      </c>
      <c r="H39" s="1221"/>
      <c r="I39" s="1226">
        <v>8737000</v>
      </c>
      <c r="J39" s="1221"/>
    </row>
    <row r="40" spans="1:10" s="1220" customFormat="1" ht="15">
      <c r="A40" s="1237" t="s">
        <v>1766</v>
      </c>
      <c r="B40" s="1222"/>
      <c r="C40" s="1233">
        <f>C42+C44+C46+C48</f>
        <v>63324</v>
      </c>
      <c r="D40" s="1221"/>
      <c r="E40" s="1233">
        <f>E42+E44+E46+E48</f>
        <v>62927</v>
      </c>
      <c r="F40" s="1221"/>
      <c r="G40" s="1233">
        <f>G42+G44+G46+G48</f>
        <v>64048</v>
      </c>
      <c r="H40" s="1221"/>
      <c r="I40" s="1233">
        <v>66048</v>
      </c>
      <c r="J40" s="1221"/>
    </row>
    <row r="41" spans="1:10" s="1220" customFormat="1">
      <c r="A41" s="1229" t="s">
        <v>1765</v>
      </c>
      <c r="B41" s="1222"/>
      <c r="C41" s="1226">
        <f>C43+C45+C47+C49</f>
        <v>331596000</v>
      </c>
      <c r="D41" s="1221"/>
      <c r="E41" s="1226">
        <f>E43+E45+E47+E49</f>
        <v>350523000</v>
      </c>
      <c r="F41" s="1221"/>
      <c r="G41" s="1226">
        <f>G43+G45+G47+G49</f>
        <v>367286000</v>
      </c>
      <c r="H41" s="1221"/>
      <c r="I41" s="1226">
        <f>I43+I45+I47+I49</f>
        <v>386388000</v>
      </c>
      <c r="J41" s="1221"/>
    </row>
    <row r="42" spans="1:10" s="1220" customFormat="1">
      <c r="A42" s="1223" t="s">
        <v>1764</v>
      </c>
      <c r="B42" s="1222"/>
      <c r="C42" s="1233">
        <v>20066</v>
      </c>
      <c r="D42" s="1221"/>
      <c r="E42" s="1233">
        <v>18224</v>
      </c>
      <c r="F42" s="1221"/>
      <c r="G42" s="1233">
        <v>17343</v>
      </c>
      <c r="H42" s="1221"/>
      <c r="I42" s="1233">
        <v>17889</v>
      </c>
      <c r="J42" s="1221"/>
    </row>
    <row r="43" spans="1:10" s="1220" customFormat="1">
      <c r="A43" s="1223" t="s">
        <v>1763</v>
      </c>
      <c r="B43" s="1222"/>
      <c r="C43" s="1226">
        <v>41628000</v>
      </c>
      <c r="D43" s="1221"/>
      <c r="E43" s="1226">
        <v>39417000</v>
      </c>
      <c r="F43" s="1221"/>
      <c r="G43" s="1226">
        <v>37854000</v>
      </c>
      <c r="H43" s="1221"/>
      <c r="I43" s="1226">
        <v>39829000</v>
      </c>
      <c r="J43" s="1221"/>
    </row>
    <row r="44" spans="1:10" s="1220" customFormat="1">
      <c r="A44" s="1223" t="s">
        <v>1762</v>
      </c>
      <c r="B44" s="1222"/>
      <c r="C44" s="1233">
        <v>16916</v>
      </c>
      <c r="D44" s="1221"/>
      <c r="E44" s="1233">
        <v>15144</v>
      </c>
      <c r="F44" s="1221"/>
      <c r="G44" s="1233">
        <v>15805</v>
      </c>
      <c r="H44" s="1221"/>
      <c r="I44" s="1233">
        <v>16302</v>
      </c>
      <c r="J44" s="1221"/>
    </row>
    <row r="45" spans="1:10" s="1220" customFormat="1">
      <c r="A45" s="1223" t="s">
        <v>1761</v>
      </c>
      <c r="B45" s="1222"/>
      <c r="C45" s="1243">
        <v>85926000</v>
      </c>
      <c r="D45" s="1221"/>
      <c r="E45" s="1243">
        <v>78445000</v>
      </c>
      <c r="F45" s="1221"/>
      <c r="G45" s="1243">
        <v>83212000</v>
      </c>
      <c r="H45" s="1221"/>
      <c r="I45" s="1243">
        <v>87541000</v>
      </c>
      <c r="J45" s="1221"/>
    </row>
    <row r="46" spans="1:10" s="1220" customFormat="1">
      <c r="A46" s="1223" t="s">
        <v>1760</v>
      </c>
      <c r="B46" s="1222"/>
      <c r="C46" s="1233">
        <v>13260</v>
      </c>
      <c r="D46" s="1221"/>
      <c r="E46" s="1233">
        <f>2357+14127</f>
        <v>16484</v>
      </c>
      <c r="F46" s="1221"/>
      <c r="G46" s="1233">
        <v>17380</v>
      </c>
      <c r="H46" s="1221"/>
      <c r="I46" s="1233">
        <v>17920</v>
      </c>
      <c r="J46" s="1221"/>
    </row>
    <row r="47" spans="1:10" s="1220" customFormat="1">
      <c r="A47" s="1223" t="s">
        <v>1759</v>
      </c>
      <c r="B47" s="1222"/>
      <c r="C47" s="1226">
        <v>94750000</v>
      </c>
      <c r="D47" s="1221"/>
      <c r="E47" s="1226">
        <f>12925000+104008000</f>
        <v>116933000</v>
      </c>
      <c r="F47" s="1221"/>
      <c r="G47" s="1226">
        <v>124651000</v>
      </c>
      <c r="H47" s="1221"/>
      <c r="I47" s="1226">
        <v>131175000</v>
      </c>
      <c r="J47" s="1221"/>
    </row>
    <row r="48" spans="1:10" s="1220" customFormat="1">
      <c r="A48" s="1223" t="s">
        <v>1758</v>
      </c>
      <c r="B48" s="1222"/>
      <c r="C48" s="1233">
        <v>13082</v>
      </c>
      <c r="D48" s="1221"/>
      <c r="E48" s="1233">
        <v>13075</v>
      </c>
      <c r="F48" s="1221"/>
      <c r="G48" s="1233">
        <v>13520</v>
      </c>
      <c r="H48" s="1221"/>
      <c r="I48" s="1233">
        <v>13937</v>
      </c>
      <c r="J48" s="1221"/>
    </row>
    <row r="49" spans="1:10" s="1220" customFormat="1">
      <c r="A49" s="1223" t="s">
        <v>1757</v>
      </c>
      <c r="B49" s="1222"/>
      <c r="C49" s="1226">
        <v>109292000</v>
      </c>
      <c r="D49" s="1221"/>
      <c r="E49" s="1226">
        <v>115728000</v>
      </c>
      <c r="F49" s="1221"/>
      <c r="G49" s="1226">
        <v>121569000</v>
      </c>
      <c r="H49" s="1221"/>
      <c r="I49" s="1226">
        <v>127843000</v>
      </c>
      <c r="J49" s="1221"/>
    </row>
    <row r="50" spans="1:10" s="1220" customFormat="1">
      <c r="A50" s="1229" t="s">
        <v>1755</v>
      </c>
      <c r="B50" s="1222"/>
      <c r="C50" s="1221"/>
      <c r="D50" s="1221"/>
      <c r="E50" s="1221"/>
      <c r="F50" s="1221"/>
      <c r="G50" s="1242"/>
      <c r="H50" s="1221"/>
      <c r="I50" s="1221"/>
      <c r="J50" s="1221"/>
    </row>
    <row r="51" spans="1:10" s="1220" customFormat="1">
      <c r="A51" s="1223" t="s">
        <v>1756</v>
      </c>
      <c r="B51" s="1222"/>
      <c r="C51" s="1228">
        <f>C54+C56</f>
        <v>2823</v>
      </c>
      <c r="D51" s="1221"/>
      <c r="E51" s="1228">
        <f>E54+E56</f>
        <v>2543</v>
      </c>
      <c r="F51" s="1221"/>
      <c r="G51" s="1228">
        <f>G54+G56</f>
        <v>2360</v>
      </c>
      <c r="H51" s="1221"/>
      <c r="I51" s="1228">
        <f>I54+I56</f>
        <v>2360</v>
      </c>
      <c r="J51" s="1221"/>
    </row>
    <row r="52" spans="1:10" s="1220" customFormat="1">
      <c r="A52" s="1229" t="s">
        <v>1755</v>
      </c>
      <c r="B52" s="1222"/>
      <c r="C52" s="1232"/>
      <c r="D52" s="1221"/>
      <c r="E52" s="1232"/>
      <c r="F52" s="1221"/>
      <c r="G52" s="1232"/>
      <c r="H52" s="1221"/>
      <c r="I52" s="1232"/>
      <c r="J52" s="1221"/>
    </row>
    <row r="53" spans="1:10" s="1220" customFormat="1">
      <c r="A53" s="1223" t="s">
        <v>1754</v>
      </c>
      <c r="B53" s="1222"/>
      <c r="C53" s="1241">
        <f>C55+C57</f>
        <v>8080187</v>
      </c>
      <c r="D53" s="1221"/>
      <c r="E53" s="1241">
        <f>E55+E57</f>
        <v>7114642</v>
      </c>
      <c r="F53" s="1221"/>
      <c r="G53" s="1241">
        <f>G55+G57</f>
        <v>6613000</v>
      </c>
      <c r="H53" s="1221"/>
      <c r="I53" s="1241">
        <v>6906460</v>
      </c>
      <c r="J53" s="1221"/>
    </row>
    <row r="54" spans="1:10" s="1220" customFormat="1">
      <c r="A54" s="1240" t="s">
        <v>1753</v>
      </c>
      <c r="B54" s="1222"/>
      <c r="C54" s="1233">
        <v>1751</v>
      </c>
      <c r="D54" s="1221"/>
      <c r="E54" s="1233">
        <v>1729</v>
      </c>
      <c r="F54" s="1221"/>
      <c r="G54" s="1233">
        <v>1580</v>
      </c>
      <c r="H54" s="1221"/>
      <c r="I54" s="1233">
        <v>1580</v>
      </c>
      <c r="J54" s="1221"/>
    </row>
    <row r="55" spans="1:10" s="1220" customFormat="1">
      <c r="A55" s="1240" t="s">
        <v>1752</v>
      </c>
      <c r="B55" s="1222"/>
      <c r="C55" s="1226">
        <v>5074308</v>
      </c>
      <c r="D55" s="1221"/>
      <c r="E55" s="1226">
        <v>5098890</v>
      </c>
      <c r="F55" s="1221"/>
      <c r="G55" s="1226">
        <v>4790000</v>
      </c>
      <c r="H55" s="1221"/>
      <c r="I55" s="1226">
        <v>4956460</v>
      </c>
      <c r="J55" s="1221"/>
    </row>
    <row r="56" spans="1:10" s="1220" customFormat="1">
      <c r="A56" s="1240" t="s">
        <v>1751</v>
      </c>
      <c r="B56" s="1222"/>
      <c r="C56" s="1233">
        <v>1072</v>
      </c>
      <c r="D56" s="1221"/>
      <c r="E56" s="1233">
        <v>814</v>
      </c>
      <c r="F56" s="1221"/>
      <c r="G56" s="1233">
        <v>780</v>
      </c>
      <c r="H56" s="1221"/>
      <c r="I56" s="1233">
        <v>780</v>
      </c>
      <c r="J56" s="1221"/>
    </row>
    <row r="57" spans="1:10" s="1214" customFormat="1">
      <c r="A57" s="1240" t="s">
        <v>1750</v>
      </c>
      <c r="B57" s="1222"/>
      <c r="C57" s="1226">
        <v>3005879</v>
      </c>
      <c r="D57" s="1221"/>
      <c r="E57" s="1226">
        <v>2015752</v>
      </c>
      <c r="F57" s="1238"/>
      <c r="G57" s="1226">
        <v>1823000</v>
      </c>
      <c r="H57" s="1238"/>
      <c r="I57" s="1226">
        <v>1950000</v>
      </c>
      <c r="J57" s="1238"/>
    </row>
    <row r="58" spans="1:10" s="1220" customFormat="1">
      <c r="A58" s="1229" t="s">
        <v>1749</v>
      </c>
      <c r="B58" s="1222"/>
      <c r="C58" s="1233">
        <v>50</v>
      </c>
      <c r="D58" s="1221"/>
      <c r="E58" s="1233">
        <v>0</v>
      </c>
      <c r="F58" s="1221"/>
      <c r="G58" s="1233">
        <v>0</v>
      </c>
      <c r="H58" s="1221"/>
      <c r="I58" s="1233">
        <v>0</v>
      </c>
      <c r="J58" s="1221"/>
    </row>
    <row r="59" spans="1:10" s="1220" customFormat="1">
      <c r="A59" s="1229" t="s">
        <v>1748</v>
      </c>
      <c r="B59" s="1239"/>
      <c r="C59" s="1226">
        <v>219737</v>
      </c>
      <c r="D59" s="1238"/>
      <c r="E59" s="1226">
        <v>0</v>
      </c>
      <c r="F59" s="1221"/>
      <c r="G59" s="1226">
        <v>0</v>
      </c>
      <c r="H59" s="1221"/>
      <c r="I59" s="1226">
        <v>0</v>
      </c>
      <c r="J59" s="1221"/>
    </row>
    <row r="60" spans="1:10" s="1220" customFormat="1" ht="15">
      <c r="A60" s="1237" t="s">
        <v>1747</v>
      </c>
      <c r="B60" s="1222"/>
      <c r="C60" s="1236">
        <f>C17+C25+C27+C30+C32+C38+C40+C51+C23</f>
        <v>78418</v>
      </c>
      <c r="D60" s="1221"/>
      <c r="E60" s="1236">
        <f>E17+E25+E27+E30+E32+E38+E40+E51+E23</f>
        <v>75935</v>
      </c>
      <c r="F60" s="1221"/>
      <c r="G60" s="1236">
        <f>G17+G25+G27+G30+G32+G38+G40+G51+G23</f>
        <v>77089</v>
      </c>
      <c r="H60" s="1221"/>
      <c r="I60" s="1236">
        <f>I17+I25+I27+I30+I32+I38+I40+I51+I23</f>
        <v>79352</v>
      </c>
      <c r="J60" s="1221"/>
    </row>
    <row r="61" spans="1:10" s="1220" customFormat="1">
      <c r="A61" s="1229" t="s">
        <v>1746</v>
      </c>
      <c r="B61" s="1222"/>
      <c r="C61" s="1235">
        <f>C18+C26+C28+C31+C33 +C39+C41+C53+C24</f>
        <v>350287652</v>
      </c>
      <c r="D61" s="1221"/>
      <c r="E61" s="1235">
        <f>E18+E26+E28+E31+E33 +E39+E41+E53+E24</f>
        <v>366637352</v>
      </c>
      <c r="F61" s="1221"/>
      <c r="G61" s="1235">
        <f>G18+G26+G28+G31+G33 +G39+G41+G53+G24</f>
        <v>383513549</v>
      </c>
      <c r="H61" s="1221"/>
      <c r="I61" s="1235">
        <f>I18+I26+I28+I31+I33 +I39+I41+I53+I24</f>
        <v>403216670</v>
      </c>
      <c r="J61" s="1221"/>
    </row>
    <row r="62" spans="1:10" s="1220" customFormat="1">
      <c r="A62" s="1229" t="s">
        <v>1745</v>
      </c>
      <c r="B62" s="1222"/>
      <c r="C62" s="1233">
        <v>4</v>
      </c>
      <c r="D62" s="1221"/>
      <c r="E62" s="1233">
        <v>4</v>
      </c>
      <c r="F62" s="1221"/>
      <c r="G62" s="1233">
        <v>4</v>
      </c>
      <c r="H62" s="1221"/>
      <c r="I62" s="1233">
        <v>4</v>
      </c>
      <c r="J62" s="1221"/>
    </row>
    <row r="63" spans="1:10" s="1220" customFormat="1">
      <c r="A63" s="1229" t="s">
        <v>1744</v>
      </c>
      <c r="B63" s="1222"/>
      <c r="C63" s="1226">
        <v>94517</v>
      </c>
      <c r="D63" s="1221"/>
      <c r="E63" s="1226">
        <v>115316</v>
      </c>
      <c r="F63" s="1221"/>
      <c r="G63" s="1226">
        <v>90000</v>
      </c>
      <c r="H63" s="1221"/>
      <c r="I63" s="1226">
        <v>115316</v>
      </c>
      <c r="J63" s="1221"/>
    </row>
    <row r="64" spans="1:10" s="1220" customFormat="1">
      <c r="A64" s="1229" t="s">
        <v>1743</v>
      </c>
      <c r="B64" s="1222"/>
      <c r="C64" s="1233">
        <v>299352</v>
      </c>
      <c r="D64" s="1221"/>
      <c r="E64" s="1233">
        <v>316805</v>
      </c>
      <c r="F64" s="1221"/>
      <c r="G64" s="1233">
        <f>318331+750</f>
        <v>319081</v>
      </c>
      <c r="H64" s="1221"/>
      <c r="I64" s="1233">
        <v>339049</v>
      </c>
      <c r="J64" s="1221"/>
    </row>
    <row r="65" spans="1:10" s="1220" customFormat="1" ht="15">
      <c r="A65" s="1229" t="s">
        <v>1742</v>
      </c>
      <c r="B65" s="1222"/>
      <c r="C65" s="1226">
        <v>3338466188</v>
      </c>
      <c r="D65" s="1221"/>
      <c r="E65" s="1226">
        <v>4496609820</v>
      </c>
      <c r="F65" s="1221"/>
      <c r="G65" s="1234">
        <v>5372853128</v>
      </c>
      <c r="H65" s="1221"/>
      <c r="I65" s="1234">
        <v>6249096436</v>
      </c>
      <c r="J65" s="1221"/>
    </row>
    <row r="66" spans="1:10" s="1220" customFormat="1">
      <c r="A66" s="1223" t="s">
        <v>1741</v>
      </c>
      <c r="B66" s="1222"/>
      <c r="C66" s="1233">
        <v>528</v>
      </c>
      <c r="D66" s="1221"/>
      <c r="E66" s="1233">
        <v>650</v>
      </c>
      <c r="F66" s="1221"/>
      <c r="G66" s="1233">
        <v>800</v>
      </c>
      <c r="H66" s="1221"/>
      <c r="I66" s="1233">
        <v>900</v>
      </c>
      <c r="J66" s="1221"/>
    </row>
    <row r="67" spans="1:10" s="1220" customFormat="1">
      <c r="A67" s="1223" t="s">
        <v>1740</v>
      </c>
      <c r="B67" s="1222"/>
      <c r="C67" s="1226">
        <v>475000</v>
      </c>
      <c r="D67" s="1221"/>
      <c r="E67" s="1226">
        <v>605500</v>
      </c>
      <c r="F67" s="1221"/>
      <c r="G67" s="1226">
        <v>700000</v>
      </c>
      <c r="H67" s="1221"/>
      <c r="I67" s="1226">
        <v>875000</v>
      </c>
      <c r="J67" s="1221"/>
    </row>
    <row r="68" spans="1:10" s="1220" customFormat="1">
      <c r="A68" s="1229" t="s">
        <v>1739</v>
      </c>
      <c r="B68" s="1222"/>
      <c r="C68" s="1221"/>
      <c r="D68" s="1221"/>
      <c r="E68" s="1221"/>
      <c r="F68" s="1221"/>
      <c r="G68" s="1221"/>
      <c r="H68" s="1221"/>
      <c r="I68" s="1221"/>
      <c r="J68" s="1221"/>
    </row>
    <row r="69" spans="1:10" s="1220" customFormat="1">
      <c r="A69" s="1223" t="s">
        <v>1735</v>
      </c>
      <c r="B69" s="1222"/>
      <c r="C69" s="1231">
        <f>184794+125271</f>
        <v>310065</v>
      </c>
      <c r="D69" s="1221"/>
      <c r="E69" s="1231">
        <f>162420+110176</f>
        <v>272596</v>
      </c>
      <c r="F69" s="1221"/>
      <c r="G69" s="392">
        <f>(1+(+E69-C69)/C69)*E69</f>
        <v>239654.84403592793</v>
      </c>
      <c r="H69" s="1221"/>
      <c r="I69" s="392">
        <f>(1+(+G69-E69)/E69)*G69</f>
        <v>210694.37654949061</v>
      </c>
      <c r="J69" s="1221"/>
    </row>
    <row r="70" spans="1:10" s="1220" customFormat="1">
      <c r="A70" s="1223" t="s">
        <v>1734</v>
      </c>
      <c r="B70" s="1222"/>
      <c r="C70" s="1227">
        <f>583753339+445298530</f>
        <v>1029051869</v>
      </c>
      <c r="D70" s="1221"/>
      <c r="E70" s="1226">
        <f>393925932+513868001</f>
        <v>907793933</v>
      </c>
      <c r="F70" s="1221"/>
      <c r="G70" s="1226">
        <f>(1+(+E70-C70)/C70)*E70</f>
        <v>800824379.81715429</v>
      </c>
      <c r="H70" s="1221"/>
      <c r="I70" s="1226">
        <f>(1+(+G70-E70)/E70)*G70</f>
        <v>706459543.29101014</v>
      </c>
      <c r="J70" s="1221"/>
    </row>
    <row r="71" spans="1:10" s="1220" customFormat="1">
      <c r="A71" s="1229" t="s">
        <v>1738</v>
      </c>
      <c r="B71" s="1222"/>
      <c r="C71" s="1221"/>
      <c r="D71" s="1221"/>
      <c r="E71" s="1232"/>
      <c r="F71" s="1221"/>
      <c r="G71" s="1221"/>
      <c r="H71" s="1221"/>
      <c r="I71" s="1221"/>
      <c r="J71" s="1221"/>
    </row>
    <row r="72" spans="1:10" s="1220" customFormat="1">
      <c r="A72" s="1223" t="s">
        <v>1735</v>
      </c>
      <c r="B72" s="1222"/>
      <c r="C72" s="1231">
        <f>744+14356+311</f>
        <v>15411</v>
      </c>
      <c r="D72" s="1221"/>
      <c r="E72" s="1230">
        <f>424+11920+203+123+72</f>
        <v>12742</v>
      </c>
      <c r="F72" s="1221"/>
      <c r="G72" s="392">
        <f>(1+(+E72-C72)/C72)*E72</f>
        <v>10535.238725585621</v>
      </c>
      <c r="H72" s="1221"/>
      <c r="I72" s="392">
        <f>(1+(+G72-E72)/E72)*G72</f>
        <v>8710.6619843885528</v>
      </c>
      <c r="J72" s="1221"/>
    </row>
    <row r="73" spans="1:10" s="1220" customFormat="1">
      <c r="A73" s="1223" t="s">
        <v>1734</v>
      </c>
      <c r="B73" s="1222"/>
      <c r="C73" s="1228">
        <f>8479235+132365659+846733</f>
        <v>141691627</v>
      </c>
      <c r="D73" s="1221"/>
      <c r="E73" s="1233">
        <f>6700204+111338984+878635</f>
        <v>118917823</v>
      </c>
      <c r="F73" s="1221"/>
      <c r="G73" s="1233">
        <f>(1+(+E73-C73)/C73)*E73</f>
        <v>99804405.711703271</v>
      </c>
      <c r="H73" s="1221"/>
      <c r="I73" s="1233">
        <f>(1+(+G73-E73)/E73)*G73</f>
        <v>83763048.701844022</v>
      </c>
      <c r="J73" s="1221"/>
    </row>
    <row r="74" spans="1:10" s="1220" customFormat="1">
      <c r="A74" s="1229" t="s">
        <v>1737</v>
      </c>
      <c r="B74" s="1222"/>
      <c r="C74" s="1221"/>
      <c r="D74" s="1221"/>
      <c r="E74" s="1232"/>
      <c r="F74" s="1221"/>
      <c r="G74" s="1221"/>
      <c r="H74" s="1221"/>
      <c r="I74" s="1221"/>
      <c r="J74" s="1221"/>
    </row>
    <row r="75" spans="1:10" s="1220" customFormat="1">
      <c r="A75" s="1223" t="s">
        <v>1735</v>
      </c>
      <c r="B75" s="1222"/>
      <c r="C75" s="1231">
        <v>53228</v>
      </c>
      <c r="D75" s="1221"/>
      <c r="E75" s="1230">
        <v>49347</v>
      </c>
      <c r="F75" s="1221"/>
      <c r="G75" s="392">
        <f>(1+(+E75-C75)/C75)*E75</f>
        <v>45748.974393176526</v>
      </c>
      <c r="H75" s="1221"/>
      <c r="I75" s="392">
        <f>(1+(+G75-E75)/E75)*G75</f>
        <v>42413.290737583273</v>
      </c>
      <c r="J75" s="1221"/>
    </row>
    <row r="76" spans="1:10" s="1220" customFormat="1">
      <c r="A76" s="1223" t="s">
        <v>1734</v>
      </c>
      <c r="B76" s="1222"/>
      <c r="C76" s="1227">
        <v>1281201336</v>
      </c>
      <c r="D76" s="1221"/>
      <c r="E76" s="1226">
        <v>1207263436</v>
      </c>
      <c r="F76" s="1221"/>
      <c r="G76" s="1226">
        <f>(1+(+E76-C76)/C76)*E76</f>
        <v>1137592478.9876478</v>
      </c>
      <c r="H76" s="1221"/>
      <c r="I76" s="1226">
        <f>(1+(+G76-E76)/E76)*G76</f>
        <v>1071942220.4461279</v>
      </c>
      <c r="J76" s="1221"/>
    </row>
    <row r="77" spans="1:10" s="1220" customFormat="1">
      <c r="A77" s="1229" t="s">
        <v>1736</v>
      </c>
      <c r="B77" s="1222"/>
      <c r="C77" s="1221"/>
      <c r="D77" s="1221"/>
      <c r="E77" s="1221"/>
      <c r="F77" s="1221"/>
      <c r="G77" s="1221"/>
      <c r="H77" s="1221"/>
      <c r="I77" s="1221"/>
      <c r="J77" s="1221"/>
    </row>
    <row r="78" spans="1:10" s="1220" customFormat="1">
      <c r="A78" s="1223" t="s">
        <v>1735</v>
      </c>
      <c r="B78" s="1222"/>
      <c r="C78" s="1228">
        <v>164268</v>
      </c>
      <c r="D78" s="1221"/>
      <c r="E78" s="1228">
        <v>149731</v>
      </c>
      <c r="F78" s="1221"/>
      <c r="G78" s="1228">
        <v>168827</v>
      </c>
      <c r="H78" s="1221"/>
      <c r="I78" s="1228">
        <v>174359</v>
      </c>
      <c r="J78" s="1221"/>
    </row>
    <row r="79" spans="1:10" s="1224" customFormat="1">
      <c r="A79" s="1223" t="s">
        <v>1734</v>
      </c>
      <c r="B79" s="1222"/>
      <c r="C79" s="1227">
        <v>2160772833</v>
      </c>
      <c r="D79" s="1221"/>
      <c r="E79" s="1226">
        <v>1982666724</v>
      </c>
      <c r="F79" s="1225"/>
      <c r="G79" s="1226">
        <v>2102126770</v>
      </c>
      <c r="H79" s="1225"/>
      <c r="I79" s="1226">
        <v>2154977896</v>
      </c>
      <c r="J79" s="1225"/>
    </row>
    <row r="80" spans="1:10" s="1220" customFormat="1">
      <c r="A80" s="1223"/>
      <c r="B80" s="1222"/>
      <c r="C80" s="1221"/>
      <c r="D80" s="1221"/>
      <c r="E80" s="1221"/>
      <c r="F80" s="1221"/>
      <c r="G80" s="1221"/>
      <c r="H80" s="1221"/>
      <c r="I80" s="1221"/>
      <c r="J80" s="1221"/>
    </row>
    <row r="81" spans="1:10" s="1214" customFormat="1">
      <c r="A81" s="1219" t="s">
        <v>1</v>
      </c>
      <c r="B81" s="1218"/>
      <c r="C81" s="1217"/>
      <c r="D81" s="1215"/>
      <c r="E81" s="1216"/>
      <c r="F81" s="1215"/>
      <c r="G81" s="1216"/>
      <c r="H81" s="1215"/>
      <c r="I81" s="1216"/>
      <c r="J81" s="1215"/>
    </row>
    <row r="82" spans="1:10" ht="15" customHeight="1">
      <c r="A82" s="1813" t="s">
        <v>1733</v>
      </c>
      <c r="B82" s="1756"/>
      <c r="C82" s="1757"/>
      <c r="D82" s="1756"/>
      <c r="E82" s="1757"/>
      <c r="F82" s="1756"/>
      <c r="G82" s="1757"/>
      <c r="H82" s="1756"/>
      <c r="I82" s="1757"/>
      <c r="J82" s="1756"/>
    </row>
    <row r="83" spans="1:10" ht="31.5" customHeight="1">
      <c r="A83" s="1812" t="s">
        <v>1732</v>
      </c>
      <c r="B83" s="1756"/>
      <c r="C83" s="1757"/>
      <c r="D83" s="1756"/>
      <c r="E83" s="1757"/>
      <c r="F83" s="1756"/>
      <c r="G83" s="1757"/>
      <c r="H83" s="1756"/>
      <c r="I83" s="1757"/>
      <c r="J83" s="1756"/>
    </row>
    <row r="84" spans="1:10" ht="21.75" customHeight="1">
      <c r="A84" s="1813" t="s">
        <v>1731</v>
      </c>
      <c r="B84" s="1756"/>
      <c r="C84" s="1757"/>
      <c r="D84" s="1756"/>
      <c r="E84" s="1757"/>
      <c r="F84" s="1756"/>
      <c r="G84" s="1757"/>
      <c r="H84" s="1756"/>
      <c r="I84" s="1757"/>
      <c r="J84" s="1756"/>
    </row>
    <row r="85" spans="1:10" ht="18" customHeight="1">
      <c r="A85" s="1813" t="s">
        <v>1730</v>
      </c>
      <c r="B85" s="1756"/>
      <c r="C85" s="1757"/>
      <c r="D85" s="1756"/>
      <c r="E85" s="1757"/>
      <c r="F85" s="1756"/>
      <c r="G85" s="1757"/>
      <c r="H85" s="1756"/>
      <c r="I85" s="1757"/>
      <c r="J85" s="1756"/>
    </row>
    <row r="86" spans="1:10" ht="65.25" customHeight="1">
      <c r="A86" s="1812" t="s">
        <v>1729</v>
      </c>
      <c r="B86" s="1756"/>
      <c r="C86" s="1757"/>
      <c r="D86" s="1756"/>
      <c r="E86" s="1757"/>
      <c r="F86" s="1756"/>
      <c r="G86" s="1757"/>
      <c r="H86" s="1756"/>
      <c r="I86" s="1757"/>
      <c r="J86" s="1756"/>
    </row>
    <row r="87" spans="1:10" ht="21" customHeight="1">
      <c r="A87" s="1812"/>
      <c r="B87" s="1756"/>
      <c r="C87" s="1757"/>
      <c r="D87" s="1756"/>
      <c r="E87" s="1757"/>
      <c r="F87" s="1756"/>
      <c r="G87" s="1757"/>
      <c r="H87" s="1756"/>
      <c r="I87" s="1757"/>
      <c r="J87" s="1756"/>
    </row>
    <row r="88" spans="1:10" ht="21" customHeight="1">
      <c r="A88" s="1813"/>
      <c r="B88" s="1756"/>
      <c r="C88" s="1757"/>
      <c r="D88" s="1756"/>
      <c r="E88" s="1757"/>
      <c r="F88" s="1756"/>
      <c r="G88" s="1757"/>
      <c r="H88" s="1756"/>
      <c r="I88" s="1757"/>
      <c r="J88" s="1756"/>
    </row>
    <row r="90" spans="1:10" ht="15">
      <c r="A90" s="1213"/>
      <c r="B90" s="67"/>
      <c r="C90" s="259"/>
      <c r="D90" s="67"/>
      <c r="E90" s="259"/>
      <c r="F90" s="67"/>
      <c r="G90" s="259"/>
      <c r="H90" s="67"/>
      <c r="I90" s="259"/>
    </row>
    <row r="91" spans="1:10">
      <c r="J91" s="67"/>
    </row>
    <row r="95" spans="1:10">
      <c r="A95" s="1212"/>
      <c r="B95" s="9"/>
      <c r="C95" s="12"/>
      <c r="D95" s="9"/>
      <c r="E95" s="12"/>
      <c r="F95" s="9"/>
      <c r="G95" s="12"/>
      <c r="H95" s="9"/>
      <c r="I95" s="12"/>
    </row>
    <row r="96" spans="1:10">
      <c r="A96" s="1212"/>
      <c r="B96" s="9"/>
      <c r="C96" s="11"/>
      <c r="D96" s="9"/>
      <c r="E96" s="11"/>
      <c r="F96" s="9"/>
      <c r="G96" s="11"/>
      <c r="H96" s="9"/>
      <c r="I96" s="11"/>
      <c r="J96" s="9"/>
    </row>
    <row r="97" spans="1:10">
      <c r="A97" s="1212"/>
      <c r="B97" s="9"/>
      <c r="C97" s="12"/>
      <c r="D97" s="9"/>
      <c r="E97" s="12"/>
      <c r="F97" s="9"/>
      <c r="G97" s="12"/>
      <c r="H97" s="9"/>
      <c r="I97" s="12"/>
      <c r="J97" s="9"/>
    </row>
    <row r="98" spans="1:10">
      <c r="A98" s="1212"/>
      <c r="B98" s="9"/>
      <c r="C98" s="11"/>
      <c r="D98" s="9"/>
      <c r="E98" s="11"/>
      <c r="F98" s="9"/>
      <c r="G98" s="11"/>
      <c r="H98" s="9"/>
      <c r="I98" s="11"/>
      <c r="J98" s="9"/>
    </row>
    <row r="99" spans="1:10">
      <c r="A99" s="1212"/>
      <c r="B99" s="9"/>
      <c r="C99" s="12"/>
      <c r="D99" s="9"/>
      <c r="E99" s="12"/>
      <c r="F99" s="9"/>
      <c r="G99" s="12"/>
      <c r="H99" s="9"/>
      <c r="I99" s="12"/>
      <c r="J99" s="9"/>
    </row>
    <row r="100" spans="1:10">
      <c r="A100" s="1212"/>
      <c r="B100" s="9"/>
      <c r="C100" s="12"/>
      <c r="D100" s="9"/>
      <c r="E100" s="12"/>
      <c r="F100" s="9"/>
      <c r="G100" s="12"/>
      <c r="H100" s="9"/>
      <c r="I100" s="12"/>
      <c r="J100" s="9"/>
    </row>
    <row r="101" spans="1:10">
      <c r="A101" s="1212"/>
      <c r="B101" s="9"/>
      <c r="C101" s="9"/>
      <c r="D101" s="9"/>
      <c r="E101" s="9"/>
      <c r="F101" s="9"/>
      <c r="G101" s="9"/>
      <c r="H101" s="9"/>
      <c r="I101" s="9"/>
      <c r="J101" s="9"/>
    </row>
    <row r="102" spans="1:10">
      <c r="B102" s="1208"/>
      <c r="C102" s="1208"/>
      <c r="D102" s="1208"/>
      <c r="E102" s="1209"/>
      <c r="F102" s="1209"/>
      <c r="J102" s="9"/>
    </row>
    <row r="103" spans="1:10">
      <c r="B103" s="1208"/>
      <c r="C103" s="1208"/>
      <c r="D103" s="1208"/>
      <c r="E103" s="1209"/>
      <c r="F103" s="1209"/>
    </row>
    <row r="104" spans="1:10">
      <c r="B104" s="1208"/>
      <c r="C104" s="1208"/>
      <c r="D104" s="1208"/>
      <c r="E104" s="1209"/>
      <c r="F104" s="1209"/>
    </row>
    <row r="105" spans="1:10">
      <c r="B105" s="1208"/>
      <c r="C105" s="1208"/>
      <c r="D105" s="1208"/>
      <c r="E105" s="1209"/>
      <c r="F105" s="1209"/>
    </row>
    <row r="106" spans="1:10">
      <c r="B106" s="1208"/>
      <c r="C106" s="1208"/>
      <c r="D106" s="1208"/>
      <c r="E106" s="1209"/>
      <c r="F106" s="1209"/>
    </row>
    <row r="107" spans="1:10">
      <c r="B107" s="1208"/>
      <c r="C107" s="1208"/>
      <c r="D107" s="1208"/>
      <c r="E107" s="1209"/>
      <c r="F107" s="1209"/>
    </row>
    <row r="108" spans="1:10">
      <c r="B108" s="1208"/>
      <c r="C108" s="1208"/>
      <c r="D108" s="1208"/>
      <c r="E108" s="1209"/>
      <c r="F108" s="1209"/>
    </row>
    <row r="109" spans="1:10">
      <c r="B109" s="1208"/>
      <c r="C109" s="1208"/>
      <c r="D109" s="1208"/>
      <c r="E109" s="1209"/>
      <c r="F109" s="1209"/>
    </row>
    <row r="110" spans="1:10">
      <c r="B110" s="1208"/>
      <c r="C110" s="1208"/>
      <c r="D110" s="1208"/>
      <c r="E110" s="1209"/>
      <c r="F110" s="1209"/>
    </row>
    <row r="111" spans="1:10">
      <c r="B111" s="1208"/>
      <c r="C111" s="1208"/>
      <c r="D111" s="1208"/>
      <c r="E111" s="1209"/>
      <c r="F111" s="1209"/>
    </row>
    <row r="112" spans="1:10">
      <c r="B112" s="1208"/>
      <c r="C112" s="1208"/>
      <c r="D112" s="1208"/>
      <c r="E112" s="1209"/>
      <c r="F112" s="1209"/>
    </row>
    <row r="113" spans="2:6">
      <c r="B113" s="1208"/>
      <c r="C113" s="1208"/>
      <c r="D113" s="1208"/>
      <c r="E113" s="1209"/>
      <c r="F113" s="1209"/>
    </row>
    <row r="114" spans="2:6">
      <c r="B114" s="1208"/>
      <c r="C114" s="1208"/>
      <c r="D114" s="1208"/>
      <c r="E114" s="1209"/>
      <c r="F114" s="1209"/>
    </row>
    <row r="115" spans="2:6">
      <c r="B115" s="1208"/>
      <c r="C115" s="1208"/>
      <c r="D115" s="1208"/>
      <c r="E115" s="1209"/>
      <c r="F115" s="1209"/>
    </row>
    <row r="116" spans="2:6">
      <c r="B116" s="1208"/>
      <c r="C116" s="1208"/>
      <c r="D116" s="1208"/>
      <c r="E116" s="1209"/>
      <c r="F116" s="1209"/>
    </row>
    <row r="117" spans="2:6">
      <c r="B117" s="1208"/>
      <c r="C117" s="1208"/>
      <c r="D117" s="1208"/>
      <c r="E117" s="1209"/>
      <c r="F117" s="1209"/>
    </row>
    <row r="118" spans="2:6">
      <c r="B118" s="1208"/>
      <c r="C118" s="1208"/>
      <c r="D118" s="1208"/>
      <c r="E118" s="1209"/>
      <c r="F118" s="1209"/>
    </row>
    <row r="119" spans="2:6">
      <c r="B119" s="1208"/>
      <c r="C119" s="1208"/>
      <c r="D119" s="1208"/>
      <c r="E119" s="1209"/>
      <c r="F119" s="1209"/>
    </row>
    <row r="120" spans="2:6">
      <c r="B120" s="1208"/>
      <c r="C120" s="1208"/>
      <c r="D120" s="1208"/>
      <c r="E120" s="1209"/>
      <c r="F120" s="1209"/>
    </row>
    <row r="121" spans="2:6">
      <c r="B121" s="1208"/>
      <c r="C121" s="1208"/>
      <c r="D121" s="1208"/>
      <c r="E121" s="1209"/>
      <c r="F121" s="1209"/>
    </row>
    <row r="122" spans="2:6">
      <c r="B122" s="1208"/>
      <c r="C122" s="1208"/>
      <c r="D122" s="1208"/>
      <c r="E122" s="1209"/>
      <c r="F122" s="1209"/>
    </row>
    <row r="123" spans="2:6">
      <c r="B123" s="1208"/>
      <c r="C123" s="1208"/>
      <c r="D123" s="1208"/>
      <c r="E123" s="1209"/>
      <c r="F123" s="1209"/>
    </row>
    <row r="124" spans="2:6">
      <c r="B124" s="1208"/>
      <c r="C124" s="1208"/>
      <c r="D124" s="1208"/>
      <c r="E124" s="1209"/>
      <c r="F124" s="1209"/>
    </row>
    <row r="125" spans="2:6">
      <c r="B125" s="1208"/>
      <c r="C125" s="1208"/>
      <c r="D125" s="1208"/>
      <c r="E125" s="1209"/>
      <c r="F125" s="1209"/>
    </row>
    <row r="126" spans="2:6">
      <c r="B126" s="1208"/>
      <c r="C126" s="1208"/>
      <c r="D126" s="1208"/>
      <c r="E126" s="1209"/>
      <c r="F126" s="1209"/>
    </row>
    <row r="127" spans="2:6">
      <c r="B127" s="1208"/>
      <c r="C127" s="1208"/>
      <c r="D127" s="1208"/>
      <c r="E127" s="1209"/>
      <c r="F127" s="1209"/>
    </row>
    <row r="128" spans="2:6">
      <c r="B128" s="1208"/>
      <c r="C128" s="1208"/>
      <c r="D128" s="1208"/>
      <c r="E128" s="1209"/>
      <c r="F128" s="1209"/>
    </row>
    <row r="129" spans="2:9">
      <c r="B129" s="1208"/>
      <c r="C129" s="1211"/>
      <c r="D129" s="1208"/>
      <c r="E129" s="1211"/>
      <c r="F129" s="1209"/>
      <c r="G129" s="1210"/>
      <c r="I129" s="1210"/>
    </row>
    <row r="130" spans="2:9">
      <c r="B130" s="1208"/>
      <c r="C130" s="1208"/>
      <c r="D130" s="1208"/>
      <c r="E130" s="1209"/>
      <c r="F130" s="1209"/>
    </row>
    <row r="131" spans="2:9">
      <c r="B131" s="1208"/>
    </row>
    <row r="132" spans="2:9">
      <c r="B132" s="1208"/>
    </row>
    <row r="133" spans="2:9">
      <c r="B133" s="1208"/>
    </row>
    <row r="134" spans="2:9">
      <c r="B134" s="1208"/>
    </row>
    <row r="135" spans="2:9">
      <c r="B135" s="1208"/>
    </row>
    <row r="136" spans="2:9">
      <c r="B136" s="1208"/>
    </row>
    <row r="137" spans="2:9">
      <c r="B137" s="1208"/>
    </row>
    <row r="138" spans="2:9">
      <c r="B138" s="1208"/>
    </row>
    <row r="139" spans="2:9">
      <c r="B139" s="1208"/>
    </row>
    <row r="140" spans="2:9">
      <c r="B140" s="1208"/>
    </row>
    <row r="141" spans="2:9">
      <c r="B141" s="1208"/>
    </row>
    <row r="142" spans="2:9">
      <c r="B142" s="1208"/>
    </row>
    <row r="143" spans="2:9">
      <c r="B143" s="1208"/>
    </row>
    <row r="144" spans="2:9">
      <c r="B144" s="1208"/>
    </row>
    <row r="145" spans="2:2">
      <c r="B145" s="1208"/>
    </row>
    <row r="146" spans="2:2">
      <c r="B146" s="1208"/>
    </row>
    <row r="147" spans="2:2">
      <c r="B147" s="1208"/>
    </row>
  </sheetData>
  <mergeCells count="7">
    <mergeCell ref="A87:J87"/>
    <mergeCell ref="A88:J88"/>
    <mergeCell ref="A82:J82"/>
    <mergeCell ref="A83:J83"/>
    <mergeCell ref="A84:J84"/>
    <mergeCell ref="A85:J85"/>
    <mergeCell ref="A86:J86"/>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0" pageOrder="overThenDown" orientation="portrait" cellComments="atEnd"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J134"/>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208" customWidth="1"/>
    <col min="2" max="2" width="7.28515625" style="1207" customWidth="1"/>
    <col min="3" max="3" width="13.7109375" style="1206" customWidth="1"/>
    <col min="4" max="4" width="3" style="1206" customWidth="1"/>
    <col min="5" max="5" width="13.7109375" style="1205" customWidth="1"/>
    <col min="6" max="6" width="2.85546875" style="1204" customWidth="1"/>
    <col min="7" max="7" width="13.7109375" style="1205" customWidth="1"/>
    <col min="8" max="8" width="3.140625" style="1204" bestFit="1" customWidth="1"/>
    <col min="9" max="9" width="13.7109375" style="302" customWidth="1"/>
    <col min="10" max="10" width="3.140625" style="1204" bestFit="1" customWidth="1"/>
    <col min="11" max="16384" width="9.140625" style="1203"/>
  </cols>
  <sheetData>
    <row r="1" spans="1:10" s="1260" customFormat="1" ht="15.75">
      <c r="A1" s="1264" t="s">
        <v>53</v>
      </c>
      <c r="B1" s="1273">
        <v>2016</v>
      </c>
      <c r="C1" s="1272"/>
      <c r="E1" s="1272"/>
      <c r="G1" s="1271"/>
      <c r="H1" s="1265"/>
      <c r="I1" s="1302"/>
      <c r="J1" s="1265"/>
    </row>
    <row r="2" spans="1:10" s="1260" customFormat="1" ht="15.75">
      <c r="A2" s="1264" t="s">
        <v>52</v>
      </c>
      <c r="B2" s="1270" t="s">
        <v>51</v>
      </c>
      <c r="C2" s="1270" t="s">
        <v>50</v>
      </c>
      <c r="D2" s="1265"/>
      <c r="E2" s="1269"/>
      <c r="F2" s="1267"/>
      <c r="G2" s="1269"/>
      <c r="H2" s="1265"/>
      <c r="I2" s="1302"/>
      <c r="J2" s="1265"/>
    </row>
    <row r="3" spans="1:10" s="1260" customFormat="1" ht="15.75">
      <c r="A3" s="1264" t="s">
        <v>49</v>
      </c>
      <c r="B3" s="1268" t="s">
        <v>1278</v>
      </c>
      <c r="C3" s="1268" t="s">
        <v>1647</v>
      </c>
      <c r="D3" s="1265"/>
      <c r="E3" s="1266"/>
      <c r="F3" s="1267"/>
      <c r="G3" s="1266"/>
      <c r="H3" s="1265"/>
      <c r="I3" s="1302"/>
      <c r="J3" s="1265"/>
    </row>
    <row r="4" spans="1:10" s="1260" customFormat="1" ht="15.75">
      <c r="A4" s="1264" t="s">
        <v>46</v>
      </c>
      <c r="B4" s="1268" t="s">
        <v>1728</v>
      </c>
      <c r="C4" s="1268" t="s">
        <v>1727</v>
      </c>
      <c r="D4" s="1265"/>
      <c r="E4" s="1266"/>
      <c r="F4" s="1267"/>
      <c r="G4" s="1266"/>
      <c r="H4" s="1265"/>
      <c r="I4" s="1302"/>
      <c r="J4" s="1265"/>
    </row>
    <row r="5" spans="1:10" s="1260" customFormat="1" ht="15.75">
      <c r="A5" s="1264" t="s">
        <v>43</v>
      </c>
      <c r="B5" s="1263" t="s">
        <v>1875</v>
      </c>
      <c r="C5" s="1263" t="s">
        <v>1725</v>
      </c>
      <c r="D5" s="1262"/>
      <c r="E5" s="1261"/>
      <c r="G5" s="1261"/>
      <c r="I5" s="1301"/>
    </row>
    <row r="6" spans="1:10" s="1248" customFormat="1">
      <c r="A6" s="1259"/>
      <c r="B6" s="1258"/>
      <c r="C6" s="1257"/>
      <c r="D6" s="1256"/>
      <c r="E6" s="1257"/>
      <c r="F6" s="1256"/>
      <c r="G6" s="1257"/>
      <c r="H6" s="1256"/>
      <c r="I6" s="1300" t="s">
        <v>41</v>
      </c>
      <c r="J6" s="1256"/>
    </row>
    <row r="7" spans="1:10" ht="15">
      <c r="A7" s="1299"/>
      <c r="C7" s="1255" t="s">
        <v>40</v>
      </c>
      <c r="D7" s="1254" t="s">
        <v>37</v>
      </c>
      <c r="E7" s="1255" t="s">
        <v>40</v>
      </c>
      <c r="F7" s="1254" t="s">
        <v>37</v>
      </c>
      <c r="G7" s="1255" t="s">
        <v>39</v>
      </c>
      <c r="H7" s="1254" t="s">
        <v>37</v>
      </c>
      <c r="I7" s="1298" t="s">
        <v>38</v>
      </c>
      <c r="J7" s="1254" t="s">
        <v>37</v>
      </c>
    </row>
    <row r="8" spans="1:10" s="1248" customFormat="1" ht="14.25">
      <c r="A8" s="1253" t="s">
        <v>1874</v>
      </c>
      <c r="B8" s="1252"/>
      <c r="C8" s="1251" t="str">
        <f>"FY " &amp; FiscalYear - 3</f>
        <v>FY 2013</v>
      </c>
      <c r="D8" s="1249" t="s">
        <v>36</v>
      </c>
      <c r="E8" s="1251" t="str">
        <f>"FY " &amp; FiscalYear - 2</f>
        <v>FY 2014</v>
      </c>
      <c r="F8" s="1249" t="s">
        <v>36</v>
      </c>
      <c r="G8" s="1250" t="str">
        <f>"FY " &amp; FiscalYear - 1</f>
        <v>FY 2015</v>
      </c>
      <c r="H8" s="1249" t="s">
        <v>36</v>
      </c>
      <c r="I8" s="1297" t="str">
        <f>"FY " &amp; FiscalYear</f>
        <v>FY 2016</v>
      </c>
      <c r="J8" s="1249" t="s">
        <v>36</v>
      </c>
    </row>
    <row r="9" spans="1:10" s="1224" customFormat="1">
      <c r="A9" s="1247" t="s">
        <v>35</v>
      </c>
      <c r="B9" s="1246"/>
    </row>
    <row r="10" spans="1:10" s="1224" customFormat="1">
      <c r="A10" s="1247" t="s">
        <v>1819</v>
      </c>
      <c r="B10" s="1246"/>
    </row>
    <row r="11" spans="1:10" s="1220" customFormat="1">
      <c r="A11" s="1282" t="s">
        <v>1873</v>
      </c>
      <c r="B11" s="1222"/>
      <c r="C11" s="1296">
        <f>C13+C19</f>
        <v>40594</v>
      </c>
      <c r="D11" s="1221"/>
      <c r="E11" s="1228">
        <f>E13+E19</f>
        <v>41245</v>
      </c>
      <c r="G11" s="1228">
        <f>G13+G19</f>
        <v>41948</v>
      </c>
      <c r="I11" s="1228">
        <f>I13+I19</f>
        <v>41948</v>
      </c>
    </row>
    <row r="12" spans="1:10" s="1220" customFormat="1">
      <c r="A12" s="1282" t="s">
        <v>1872</v>
      </c>
      <c r="B12" s="1222"/>
      <c r="C12" s="1228">
        <f>C14+C20</f>
        <v>34811</v>
      </c>
      <c r="D12" s="1221"/>
      <c r="E12" s="1228">
        <f>E14+E20</f>
        <v>35553</v>
      </c>
      <c r="G12" s="1228">
        <f>G14+G20</f>
        <v>36214</v>
      </c>
      <c r="I12" s="1228">
        <f>I14+I20</f>
        <v>36214</v>
      </c>
    </row>
    <row r="13" spans="1:10" s="1220" customFormat="1">
      <c r="A13" s="1229" t="s">
        <v>1863</v>
      </c>
      <c r="B13" s="1222"/>
      <c r="C13" s="1228">
        <f>C15+C17</f>
        <v>31552</v>
      </c>
      <c r="D13" s="1221"/>
      <c r="E13" s="1228">
        <f>E15+E17</f>
        <v>32273</v>
      </c>
      <c r="G13" s="1228">
        <f>G15+G17</f>
        <v>33075</v>
      </c>
      <c r="I13" s="1228">
        <f>I15+I17</f>
        <v>33075</v>
      </c>
    </row>
    <row r="14" spans="1:10" s="1220" customFormat="1">
      <c r="A14" s="1229" t="s">
        <v>1871</v>
      </c>
      <c r="B14" s="1222"/>
      <c r="C14" s="1228">
        <f>C16+C18</f>
        <v>29032</v>
      </c>
      <c r="D14" s="1221"/>
      <c r="E14" s="1228">
        <f>E16+E18</f>
        <v>29755</v>
      </c>
      <c r="G14" s="1228">
        <f>G16+G18</f>
        <v>30487</v>
      </c>
      <c r="I14" s="1228">
        <f>I16+I18</f>
        <v>30487</v>
      </c>
    </row>
    <row r="15" spans="1:10" s="1220" customFormat="1">
      <c r="A15" s="1223" t="s">
        <v>1869</v>
      </c>
      <c r="B15" s="1222"/>
      <c r="C15" s="1293">
        <v>29729</v>
      </c>
      <c r="D15" s="1221"/>
      <c r="E15" s="1293">
        <v>30420</v>
      </c>
      <c r="G15" s="1293">
        <v>31162</v>
      </c>
      <c r="I15" s="1293">
        <v>31162</v>
      </c>
    </row>
    <row r="16" spans="1:10" s="1220" customFormat="1">
      <c r="A16" s="1223" t="s">
        <v>1868</v>
      </c>
      <c r="B16" s="1222"/>
      <c r="C16" s="1293">
        <v>28315</v>
      </c>
      <c r="D16" s="1221"/>
      <c r="E16" s="1293">
        <v>29022</v>
      </c>
      <c r="G16" s="1293">
        <v>29730</v>
      </c>
      <c r="I16" s="1293">
        <v>29730</v>
      </c>
    </row>
    <row r="17" spans="1:9" s="1220" customFormat="1">
      <c r="A17" s="1223" t="s">
        <v>1867</v>
      </c>
      <c r="B17" s="1222"/>
      <c r="C17" s="1293">
        <v>1823</v>
      </c>
      <c r="D17" s="1221"/>
      <c r="E17" s="1293">
        <v>1853</v>
      </c>
      <c r="G17" s="1293">
        <v>1913</v>
      </c>
      <c r="I17" s="1293">
        <v>1913</v>
      </c>
    </row>
    <row r="18" spans="1:9" s="1220" customFormat="1">
      <c r="A18" s="1223" t="s">
        <v>1866</v>
      </c>
      <c r="B18" s="1222"/>
      <c r="C18" s="1293">
        <v>717</v>
      </c>
      <c r="D18" s="1221"/>
      <c r="E18" s="1293">
        <v>733</v>
      </c>
      <c r="G18" s="1293">
        <v>757</v>
      </c>
      <c r="I18" s="1293">
        <v>757</v>
      </c>
    </row>
    <row r="19" spans="1:9" s="1220" customFormat="1">
      <c r="A19" s="1229" t="s">
        <v>1862</v>
      </c>
      <c r="B19" s="1222"/>
      <c r="C19" s="1228">
        <f>C21+C23</f>
        <v>9042</v>
      </c>
      <c r="D19" s="1221"/>
      <c r="E19" s="1228">
        <f>E21+E23</f>
        <v>8972</v>
      </c>
      <c r="G19" s="1228">
        <f>G21+G23</f>
        <v>8873</v>
      </c>
      <c r="I19" s="1228">
        <f>I21+I23</f>
        <v>8873</v>
      </c>
    </row>
    <row r="20" spans="1:9" s="1220" customFormat="1">
      <c r="A20" s="1229" t="s">
        <v>1870</v>
      </c>
      <c r="B20" s="1222"/>
      <c r="C20" s="1228">
        <f>C22+C24</f>
        <v>5779</v>
      </c>
      <c r="D20" s="1221"/>
      <c r="E20" s="1228">
        <f>E22+E24</f>
        <v>5798</v>
      </c>
      <c r="G20" s="1228">
        <f>G22+G24</f>
        <v>5727</v>
      </c>
      <c r="I20" s="1228">
        <f>I22+I24</f>
        <v>5727</v>
      </c>
    </row>
    <row r="21" spans="1:9" s="1220" customFormat="1">
      <c r="A21" s="1223" t="s">
        <v>1869</v>
      </c>
      <c r="B21" s="1222"/>
      <c r="C21" s="1293">
        <v>4882</v>
      </c>
      <c r="D21" s="1221"/>
      <c r="E21" s="1293">
        <v>4812</v>
      </c>
      <c r="G21" s="1293">
        <v>4783</v>
      </c>
      <c r="I21" s="1293">
        <v>4783</v>
      </c>
    </row>
    <row r="22" spans="1:9" s="1220" customFormat="1">
      <c r="A22" s="1223" t="s">
        <v>1868</v>
      </c>
      <c r="B22" s="1222"/>
      <c r="C22" s="1293">
        <v>2550</v>
      </c>
      <c r="D22" s="1221"/>
      <c r="E22" s="1293">
        <v>2458</v>
      </c>
      <c r="G22" s="1293">
        <v>2443</v>
      </c>
      <c r="I22" s="1293">
        <v>2443</v>
      </c>
    </row>
    <row r="23" spans="1:9" s="1220" customFormat="1">
      <c r="A23" s="1223" t="s">
        <v>1867</v>
      </c>
      <c r="B23" s="1222"/>
      <c r="C23" s="1293">
        <v>4160</v>
      </c>
      <c r="D23" s="1221"/>
      <c r="E23" s="1293">
        <v>4160</v>
      </c>
      <c r="G23" s="1293">
        <v>4090</v>
      </c>
      <c r="I23" s="1293">
        <v>4090</v>
      </c>
    </row>
    <row r="24" spans="1:9" s="1220" customFormat="1">
      <c r="A24" s="1223" t="s">
        <v>1866</v>
      </c>
      <c r="B24" s="1222"/>
      <c r="C24" s="1293">
        <v>3229</v>
      </c>
      <c r="D24" s="1221"/>
      <c r="E24" s="1293">
        <v>3340</v>
      </c>
      <c r="G24" s="1293">
        <v>3284</v>
      </c>
      <c r="I24" s="1293">
        <v>3284</v>
      </c>
    </row>
    <row r="25" spans="1:9" s="1220" customFormat="1">
      <c r="A25" s="1229" t="s">
        <v>1865</v>
      </c>
      <c r="B25" s="1222"/>
      <c r="C25" s="1293">
        <v>14460</v>
      </c>
      <c r="D25" s="1221"/>
      <c r="E25" s="1293">
        <v>14887</v>
      </c>
      <c r="F25" s="1293"/>
      <c r="G25" s="1293">
        <v>14887</v>
      </c>
      <c r="I25" s="1293">
        <v>14887</v>
      </c>
    </row>
    <row r="26" spans="1:9" s="1220" customFormat="1">
      <c r="A26" s="1282" t="s">
        <v>1864</v>
      </c>
      <c r="B26" s="1222"/>
      <c r="C26" s="1293"/>
      <c r="D26" s="1221"/>
      <c r="E26" s="1228">
        <f>E28+E27</f>
        <v>4673</v>
      </c>
      <c r="F26" s="1228"/>
      <c r="G26" s="1228">
        <f>G28+G27</f>
        <v>4450</v>
      </c>
      <c r="I26" s="1228">
        <f>I28+I27</f>
        <v>4450</v>
      </c>
    </row>
    <row r="27" spans="1:9" s="1220" customFormat="1">
      <c r="A27" s="1229" t="s">
        <v>1863</v>
      </c>
      <c r="B27" s="1222"/>
      <c r="C27" s="1293"/>
      <c r="D27" s="1221"/>
      <c r="E27" s="1293">
        <v>662</v>
      </c>
      <c r="F27" s="1293"/>
      <c r="G27" s="1293">
        <v>634</v>
      </c>
      <c r="I27" s="1293">
        <v>634</v>
      </c>
    </row>
    <row r="28" spans="1:9" s="1220" customFormat="1">
      <c r="A28" s="1229" t="s">
        <v>1862</v>
      </c>
      <c r="B28" s="1222"/>
      <c r="C28" s="1293"/>
      <c r="D28" s="1221"/>
      <c r="E28" s="1293">
        <v>4011</v>
      </c>
      <c r="F28" s="1293"/>
      <c r="G28" s="1293">
        <v>3816</v>
      </c>
      <c r="I28" s="1293">
        <v>3816</v>
      </c>
    </row>
    <row r="29" spans="1:9" s="1220" customFormat="1">
      <c r="A29" s="1282" t="s">
        <v>1861</v>
      </c>
      <c r="B29" s="1222"/>
      <c r="C29" s="1295">
        <v>307</v>
      </c>
      <c r="E29" s="1293">
        <f>362+129</f>
        <v>491</v>
      </c>
      <c r="G29" s="1293">
        <f>369+129</f>
        <v>498</v>
      </c>
      <c r="I29" s="1293">
        <f>369+129</f>
        <v>498</v>
      </c>
    </row>
    <row r="30" spans="1:9" s="1220" customFormat="1">
      <c r="A30" s="1282" t="s">
        <v>1860</v>
      </c>
      <c r="B30" s="1222"/>
      <c r="C30" s="1293">
        <v>5567</v>
      </c>
      <c r="D30" s="1221"/>
      <c r="E30" s="1293">
        <f>5700+2418</f>
        <v>8118</v>
      </c>
      <c r="F30" s="1221"/>
      <c r="G30" s="1293">
        <f>5862+2418</f>
        <v>8280</v>
      </c>
      <c r="I30" s="1293">
        <f>5862+2418</f>
        <v>8280</v>
      </c>
    </row>
    <row r="31" spans="1:9" s="1220" customFormat="1">
      <c r="A31" s="1282" t="s">
        <v>1859</v>
      </c>
      <c r="B31" s="1222"/>
      <c r="C31" s="1290"/>
      <c r="E31" s="1290"/>
    </row>
    <row r="32" spans="1:9" s="1220" customFormat="1">
      <c r="A32" s="1229" t="s">
        <v>1858</v>
      </c>
      <c r="B32" s="1222"/>
      <c r="C32" s="1293">
        <v>6989</v>
      </c>
      <c r="E32" s="1293">
        <v>7267</v>
      </c>
      <c r="G32" s="1293">
        <v>7300</v>
      </c>
      <c r="I32" s="1293">
        <v>7300</v>
      </c>
    </row>
    <row r="33" spans="1:9" s="1220" customFormat="1">
      <c r="A33" s="1229" t="s">
        <v>1857</v>
      </c>
      <c r="B33" s="1222"/>
      <c r="C33" s="1293">
        <v>2157</v>
      </c>
      <c r="E33" s="1293">
        <v>2122</v>
      </c>
      <c r="G33" s="1293">
        <v>2200</v>
      </c>
      <c r="I33" s="1293">
        <v>2200</v>
      </c>
    </row>
    <row r="34" spans="1:9" s="1220" customFormat="1">
      <c r="A34" s="1229" t="s">
        <v>1856</v>
      </c>
      <c r="B34" s="1222"/>
      <c r="C34" s="1293">
        <v>637</v>
      </c>
      <c r="E34" s="1293">
        <v>717</v>
      </c>
      <c r="G34" s="1293">
        <v>725</v>
      </c>
      <c r="I34" s="1293">
        <v>725</v>
      </c>
    </row>
    <row r="35" spans="1:9" s="1220" customFormat="1">
      <c r="A35" s="1294" t="s">
        <v>1855</v>
      </c>
      <c r="B35" s="1222"/>
      <c r="C35" s="1293"/>
      <c r="E35" s="1293"/>
      <c r="G35" s="1293"/>
      <c r="I35" s="1293"/>
    </row>
    <row r="36" spans="1:9" s="1220" customFormat="1">
      <c r="A36" s="1279" t="s">
        <v>1854</v>
      </c>
      <c r="B36" s="1222"/>
      <c r="C36" s="1293"/>
      <c r="E36" s="1228">
        <v>286</v>
      </c>
      <c r="F36" s="1221"/>
      <c r="G36" s="1228">
        <v>286</v>
      </c>
      <c r="I36" s="1228">
        <v>286</v>
      </c>
    </row>
    <row r="37" spans="1:9" s="1220" customFormat="1">
      <c r="A37" s="1279" t="s">
        <v>1853</v>
      </c>
      <c r="B37" s="1222"/>
      <c r="C37" s="1293"/>
      <c r="E37" s="1228">
        <v>122</v>
      </c>
      <c r="F37" s="1221"/>
      <c r="G37" s="1228">
        <v>122</v>
      </c>
      <c r="I37" s="1228">
        <v>122</v>
      </c>
    </row>
    <row r="38" spans="1:9" s="1220" customFormat="1">
      <c r="A38" s="1279" t="s">
        <v>1852</v>
      </c>
      <c r="B38" s="1222"/>
      <c r="C38" s="1293"/>
      <c r="E38" s="1228">
        <v>1122</v>
      </c>
      <c r="F38" s="1221"/>
      <c r="G38" s="1228">
        <v>1122</v>
      </c>
      <c r="I38" s="1228">
        <v>1122</v>
      </c>
    </row>
    <row r="39" spans="1:9" s="1220" customFormat="1">
      <c r="A39" s="1279" t="s">
        <v>1851</v>
      </c>
      <c r="B39" s="1222"/>
      <c r="C39" s="1293"/>
      <c r="E39" s="1228">
        <v>373</v>
      </c>
      <c r="F39" s="1221"/>
      <c r="G39" s="1228">
        <v>373</v>
      </c>
      <c r="I39" s="1228">
        <v>373</v>
      </c>
    </row>
    <row r="40" spans="1:9" s="1220" customFormat="1">
      <c r="A40" s="1282" t="s">
        <v>1850</v>
      </c>
      <c r="B40" s="1222"/>
      <c r="C40" s="1292" t="s">
        <v>1849</v>
      </c>
      <c r="D40" s="1221"/>
      <c r="E40" s="1292" t="s">
        <v>1848</v>
      </c>
      <c r="F40" s="1221"/>
      <c r="G40" s="1292" t="s">
        <v>1847</v>
      </c>
      <c r="H40" s="1221"/>
      <c r="I40" s="1292" t="s">
        <v>1847</v>
      </c>
    </row>
    <row r="41" spans="1:9" s="1220" customFormat="1">
      <c r="A41" s="1282" t="s">
        <v>1846</v>
      </c>
      <c r="B41" s="1222"/>
      <c r="C41" s="1228">
        <v>5379</v>
      </c>
      <c r="E41" s="1228">
        <v>5334</v>
      </c>
      <c r="G41" s="1291">
        <v>5310</v>
      </c>
      <c r="I41" s="1290"/>
    </row>
    <row r="42" spans="1:9" s="1220" customFormat="1">
      <c r="A42" s="1229" t="s">
        <v>1845</v>
      </c>
      <c r="B42" s="1222"/>
      <c r="C42" s="1289" t="s">
        <v>1844</v>
      </c>
      <c r="E42" s="1289" t="s">
        <v>1843</v>
      </c>
      <c r="G42" s="1288" t="s">
        <v>1842</v>
      </c>
      <c r="I42" s="1287"/>
    </row>
    <row r="43" spans="1:9" s="1220" customFormat="1">
      <c r="A43" s="1229" t="s">
        <v>1841</v>
      </c>
      <c r="B43" s="1222"/>
      <c r="C43" s="1289" t="s">
        <v>1840</v>
      </c>
      <c r="E43" s="1289" t="s">
        <v>1839</v>
      </c>
      <c r="G43" s="1288" t="s">
        <v>1838</v>
      </c>
      <c r="I43" s="1287"/>
    </row>
    <row r="44" spans="1:9" s="1220" customFormat="1">
      <c r="A44" s="1229" t="s">
        <v>1837</v>
      </c>
      <c r="B44" s="1222"/>
      <c r="C44" s="1289" t="s">
        <v>1836</v>
      </c>
      <c r="E44" s="1289" t="s">
        <v>1835</v>
      </c>
      <c r="G44" s="1288" t="s">
        <v>1834</v>
      </c>
      <c r="I44" s="1287"/>
    </row>
    <row r="45" spans="1:9" s="1220" customFormat="1">
      <c r="A45" s="1229" t="s">
        <v>1833</v>
      </c>
      <c r="B45" s="1222"/>
      <c r="C45" s="1286">
        <f>C42+C43+C44</f>
        <v>1819</v>
      </c>
      <c r="E45" s="1286">
        <f>E42+E43+E44</f>
        <v>1845</v>
      </c>
      <c r="G45" s="1286">
        <f>G42+G43+G44</f>
        <v>1850</v>
      </c>
      <c r="I45" s="1285"/>
    </row>
    <row r="46" spans="1:9" s="1220" customFormat="1">
      <c r="A46" s="1282" t="s">
        <v>1832</v>
      </c>
      <c r="B46" s="1222"/>
    </row>
    <row r="47" spans="1:9" s="1220" customFormat="1">
      <c r="A47" s="1229" t="s">
        <v>1831</v>
      </c>
      <c r="B47" s="1222"/>
      <c r="C47" s="1284">
        <v>0.90900000000000003</v>
      </c>
      <c r="E47" s="1284">
        <v>0.92100000000000004</v>
      </c>
      <c r="G47" s="1283"/>
      <c r="I47" s="1283"/>
    </row>
    <row r="48" spans="1:9" s="1220" customFormat="1">
      <c r="A48" s="1229" t="s">
        <v>1830</v>
      </c>
      <c r="B48" s="1222"/>
      <c r="C48" s="1284">
        <v>0.76700000000000002</v>
      </c>
      <c r="E48" s="1284">
        <v>0.76200000000000001</v>
      </c>
      <c r="G48" s="1283"/>
      <c r="I48" s="1283"/>
    </row>
    <row r="49" spans="1:9" s="1220" customFormat="1">
      <c r="A49" s="1282" t="s">
        <v>1829</v>
      </c>
      <c r="B49" s="1222"/>
    </row>
    <row r="50" spans="1:9" s="1220" customFormat="1">
      <c r="A50" s="1229" t="s">
        <v>1828</v>
      </c>
      <c r="B50" s="1222"/>
      <c r="C50" s="1226">
        <v>28986</v>
      </c>
      <c r="E50" s="1281">
        <v>29788</v>
      </c>
      <c r="G50" s="1281">
        <v>30200</v>
      </c>
      <c r="I50" s="1280"/>
    </row>
    <row r="51" spans="1:9" s="1220" customFormat="1">
      <c r="A51" s="1229" t="s">
        <v>1827</v>
      </c>
      <c r="B51" s="1222"/>
      <c r="C51" s="1226">
        <v>10356</v>
      </c>
      <c r="E51" s="1281">
        <v>10718</v>
      </c>
      <c r="G51" s="1281">
        <v>10954</v>
      </c>
      <c r="I51" s="1280"/>
    </row>
    <row r="52" spans="1:9" s="1220" customFormat="1">
      <c r="A52" s="1229" t="s">
        <v>1826</v>
      </c>
      <c r="B52" s="1222"/>
      <c r="C52" s="1226">
        <v>23676</v>
      </c>
      <c r="E52" s="1281">
        <f>12371*2</f>
        <v>24742</v>
      </c>
      <c r="G52" s="1281">
        <v>25732</v>
      </c>
      <c r="I52" s="1280"/>
    </row>
    <row r="53" spans="1:9" s="1220" customFormat="1">
      <c r="A53" s="1229" t="s">
        <v>1825</v>
      </c>
      <c r="B53" s="1222"/>
      <c r="C53" s="1226">
        <v>2717</v>
      </c>
      <c r="E53" s="1281">
        <v>2781</v>
      </c>
      <c r="G53" s="1281">
        <v>2902</v>
      </c>
      <c r="I53" s="1280"/>
    </row>
    <row r="54" spans="1:9" s="1220" customFormat="1">
      <c r="A54" s="1282" t="s">
        <v>1824</v>
      </c>
      <c r="B54" s="1222"/>
      <c r="C54" s="1226"/>
      <c r="E54" s="1226"/>
      <c r="G54" s="1280"/>
    </row>
    <row r="55" spans="1:9" s="1220" customFormat="1">
      <c r="A55" s="1229" t="s">
        <v>1823</v>
      </c>
      <c r="B55" s="1245"/>
      <c r="C55" s="1226"/>
      <c r="E55" s="1241">
        <v>37615</v>
      </c>
      <c r="G55" s="1241">
        <v>37615</v>
      </c>
      <c r="I55" s="1280"/>
    </row>
    <row r="56" spans="1:9" s="1220" customFormat="1">
      <c r="A56" s="1229" t="s">
        <v>1822</v>
      </c>
      <c r="B56" s="1245"/>
      <c r="C56" s="1226"/>
      <c r="E56" s="1241">
        <v>57479</v>
      </c>
      <c r="G56" s="1241">
        <v>57479</v>
      </c>
      <c r="I56" s="1280"/>
    </row>
    <row r="57" spans="1:9" s="1220" customFormat="1">
      <c r="A57" s="1229" t="s">
        <v>1821</v>
      </c>
      <c r="B57" s="1245"/>
      <c r="C57" s="1226"/>
      <c r="E57" s="1241">
        <v>37972</v>
      </c>
      <c r="G57" s="1241">
        <v>37972</v>
      </c>
      <c r="I57" s="1280"/>
    </row>
    <row r="58" spans="1:9" s="1220" customFormat="1">
      <c r="A58" s="1229" t="s">
        <v>1820</v>
      </c>
      <c r="B58" s="1245"/>
      <c r="C58" s="1226"/>
      <c r="E58" s="1241">
        <v>60929</v>
      </c>
      <c r="G58" s="1241">
        <v>60929</v>
      </c>
      <c r="I58" s="1280"/>
    </row>
    <row r="59" spans="1:9" s="1220" customFormat="1">
      <c r="A59" s="1229"/>
      <c r="B59" s="1222"/>
      <c r="C59" s="1226"/>
      <c r="E59" s="1280"/>
    </row>
    <row r="60" spans="1:9" s="1220" customFormat="1">
      <c r="A60" s="1229"/>
      <c r="B60" s="1222"/>
    </row>
    <row r="61" spans="1:9" s="1224" customFormat="1">
      <c r="A61" s="1247" t="s">
        <v>305</v>
      </c>
      <c r="B61" s="1246"/>
    </row>
    <row r="62" spans="1:9" s="1224" customFormat="1">
      <c r="A62" s="1247" t="s">
        <v>1819</v>
      </c>
      <c r="B62" s="1246"/>
    </row>
    <row r="63" spans="1:9" s="1220" customFormat="1">
      <c r="A63" s="1282" t="s">
        <v>1818</v>
      </c>
      <c r="B63" s="1222"/>
    </row>
    <row r="64" spans="1:9" s="1220" customFormat="1">
      <c r="A64" s="1229" t="s">
        <v>1007</v>
      </c>
      <c r="B64" s="1222"/>
      <c r="C64" s="1226">
        <v>507388554</v>
      </c>
      <c r="E64" s="1226">
        <v>544241978</v>
      </c>
      <c r="G64" s="1226">
        <f>394126082+164750015</f>
        <v>558876097</v>
      </c>
      <c r="I64" s="1280"/>
    </row>
    <row r="65" spans="1:10" s="1220" customFormat="1">
      <c r="A65" s="1229" t="s">
        <v>1817</v>
      </c>
      <c r="B65" s="1222"/>
      <c r="C65" s="1226">
        <v>9895447</v>
      </c>
      <c r="E65" s="1226">
        <v>9722076</v>
      </c>
      <c r="G65" s="1226">
        <v>26571676</v>
      </c>
    </row>
    <row r="66" spans="1:10" s="1220" customFormat="1">
      <c r="A66" s="1229" t="s">
        <v>1816</v>
      </c>
      <c r="B66" s="1222"/>
      <c r="C66" s="1226">
        <v>5652420</v>
      </c>
      <c r="E66" s="1226">
        <v>296020689</v>
      </c>
      <c r="G66" s="1226">
        <f>3099667+294746040</f>
        <v>297845707</v>
      </c>
    </row>
    <row r="67" spans="1:10" s="1220" customFormat="1">
      <c r="A67" s="1229" t="s">
        <v>1815</v>
      </c>
      <c r="B67" s="1222"/>
      <c r="C67" s="1226">
        <v>30881279</v>
      </c>
      <c r="E67" s="1226">
        <v>37311409</v>
      </c>
      <c r="G67" s="1226">
        <f>27284812+26331105</f>
        <v>53615917</v>
      </c>
    </row>
    <row r="68" spans="1:10" s="1220" customFormat="1">
      <c r="A68" s="1229" t="s">
        <v>1814</v>
      </c>
      <c r="B68" s="1222"/>
      <c r="C68" s="1226">
        <v>126150661</v>
      </c>
      <c r="E68" s="1226">
        <v>145532449</v>
      </c>
      <c r="G68" s="1226">
        <f>126949628+28344094</f>
        <v>155293722</v>
      </c>
    </row>
    <row r="69" spans="1:10" s="1220" customFormat="1">
      <c r="A69" s="1229" t="s">
        <v>1813</v>
      </c>
      <c r="B69" s="1222"/>
      <c r="C69" s="1226">
        <v>192677923</v>
      </c>
      <c r="E69" s="1226">
        <v>335939910</v>
      </c>
      <c r="G69" s="1226">
        <f>186063204+133307173</f>
        <v>319370377</v>
      </c>
    </row>
    <row r="70" spans="1:10" s="1220" customFormat="1">
      <c r="A70" s="1229" t="s">
        <v>1812</v>
      </c>
      <c r="B70" s="1222"/>
      <c r="C70" s="1226">
        <v>138461221</v>
      </c>
      <c r="E70" s="1226">
        <v>161131564</v>
      </c>
      <c r="G70" s="1226">
        <f>113657201+46813071</f>
        <v>160470272</v>
      </c>
    </row>
    <row r="71" spans="1:10" s="1220" customFormat="1">
      <c r="A71" s="1282" t="s">
        <v>1811</v>
      </c>
      <c r="B71" s="1222"/>
      <c r="G71" s="1221"/>
    </row>
    <row r="72" spans="1:10" s="1220" customFormat="1" hidden="1">
      <c r="A72" s="1229" t="s">
        <v>1810</v>
      </c>
      <c r="B72" s="1222"/>
      <c r="C72" s="1281">
        <v>200000</v>
      </c>
      <c r="E72" s="1280"/>
      <c r="G72" s="1227"/>
    </row>
    <row r="73" spans="1:10" s="1220" customFormat="1" hidden="1">
      <c r="A73" s="1229" t="s">
        <v>1809</v>
      </c>
      <c r="B73" s="1222"/>
      <c r="C73" s="1281">
        <v>200000</v>
      </c>
      <c r="E73" s="1280"/>
      <c r="G73" s="1227"/>
    </row>
    <row r="74" spans="1:10" s="1220" customFormat="1">
      <c r="A74" s="1279" t="s">
        <v>1808</v>
      </c>
      <c r="B74" s="1222"/>
      <c r="C74" s="1278"/>
      <c r="E74" s="1277">
        <v>5000000</v>
      </c>
      <c r="G74" s="1277">
        <v>5000000</v>
      </c>
      <c r="I74" s="1277">
        <v>5000000</v>
      </c>
    </row>
    <row r="75" spans="1:10" s="1220" customFormat="1">
      <c r="A75" s="1279" t="s">
        <v>1807</v>
      </c>
      <c r="B75" s="1222"/>
      <c r="C75" s="1278"/>
      <c r="E75" s="1277">
        <v>1700000</v>
      </c>
      <c r="G75" s="1277">
        <v>1700000</v>
      </c>
      <c r="I75" s="1277">
        <v>1700000</v>
      </c>
    </row>
    <row r="76" spans="1:10" s="1220" customFormat="1">
      <c r="A76" s="1279" t="s">
        <v>1806</v>
      </c>
      <c r="B76" s="1222"/>
      <c r="C76" s="1278"/>
      <c r="E76" s="1277">
        <v>139783000</v>
      </c>
      <c r="G76" s="1277">
        <v>139783000</v>
      </c>
      <c r="I76" s="1277">
        <v>139783000</v>
      </c>
    </row>
    <row r="77" spans="1:10" s="1224" customFormat="1">
      <c r="A77" s="1223"/>
      <c r="B77" s="1222"/>
    </row>
    <row r="78" spans="1:10" s="1214" customFormat="1" ht="14.25" customHeight="1">
      <c r="A78" s="1276" t="s">
        <v>1</v>
      </c>
      <c r="B78" s="1218"/>
      <c r="C78" s="1217"/>
      <c r="D78" s="1215"/>
      <c r="E78" s="1216"/>
      <c r="F78" s="1215"/>
      <c r="G78" s="1216"/>
      <c r="H78" s="1215"/>
      <c r="I78" s="1275"/>
      <c r="J78" s="1215"/>
    </row>
    <row r="79" spans="1:10" ht="15" customHeight="1">
      <c r="A79" s="1814" t="s">
        <v>1805</v>
      </c>
      <c r="B79" s="1815"/>
      <c r="C79" s="1815"/>
      <c r="D79" s="1815"/>
      <c r="E79" s="1815"/>
      <c r="F79" s="1815"/>
      <c r="G79" s="1815"/>
      <c r="H79" s="1815"/>
      <c r="I79" s="1815"/>
      <c r="J79" s="1815"/>
    </row>
    <row r="80" spans="1:10" ht="15" customHeight="1">
      <c r="A80" s="1814" t="s">
        <v>1804</v>
      </c>
      <c r="B80" s="1815"/>
      <c r="C80" s="1815"/>
      <c r="D80" s="1815"/>
      <c r="E80" s="1815"/>
      <c r="F80" s="1815"/>
      <c r="G80" s="1815"/>
      <c r="H80" s="1815"/>
      <c r="I80" s="1815"/>
      <c r="J80" s="1815"/>
    </row>
    <row r="81" spans="1:10" ht="15" customHeight="1">
      <c r="A81" s="1814" t="s">
        <v>1803</v>
      </c>
      <c r="B81" s="1815"/>
      <c r="C81" s="1815"/>
      <c r="D81" s="1815"/>
      <c r="E81" s="1815"/>
      <c r="F81" s="1815"/>
      <c r="G81" s="1815"/>
      <c r="H81" s="1815"/>
      <c r="I81" s="1815"/>
      <c r="J81" s="1815"/>
    </row>
    <row r="82" spans="1:10" ht="15" customHeight="1">
      <c r="A82" s="1814" t="s">
        <v>1802</v>
      </c>
      <c r="B82" s="1815"/>
      <c r="C82" s="1815"/>
      <c r="D82" s="1815"/>
      <c r="E82" s="1815"/>
      <c r="F82" s="1815"/>
      <c r="G82" s="1815"/>
      <c r="H82" s="1815"/>
      <c r="I82" s="1815"/>
      <c r="J82" s="1815"/>
    </row>
    <row r="83" spans="1:10" ht="30" customHeight="1">
      <c r="A83" s="1814" t="s">
        <v>1801</v>
      </c>
      <c r="B83" s="1815"/>
      <c r="C83" s="1815"/>
      <c r="D83" s="1815"/>
      <c r="E83" s="1815"/>
      <c r="F83" s="1815"/>
      <c r="G83" s="1815"/>
      <c r="H83" s="1815"/>
      <c r="I83" s="1815"/>
      <c r="J83" s="1815"/>
    </row>
    <row r="84" spans="1:10" ht="15" customHeight="1">
      <c r="A84" s="1814" t="s">
        <v>1800</v>
      </c>
      <c r="B84" s="1815"/>
      <c r="C84" s="1815"/>
      <c r="D84" s="1815"/>
      <c r="E84" s="1815"/>
      <c r="F84" s="1815"/>
      <c r="G84" s="1815"/>
      <c r="H84" s="1815"/>
      <c r="I84" s="1815"/>
      <c r="J84" s="1815"/>
    </row>
    <row r="85" spans="1:10" ht="15" customHeight="1">
      <c r="A85" s="1814" t="s">
        <v>1799</v>
      </c>
      <c r="B85" s="1815"/>
      <c r="C85" s="1815"/>
      <c r="D85" s="1815"/>
      <c r="E85" s="1815"/>
      <c r="F85" s="1815"/>
      <c r="G85" s="1815"/>
      <c r="H85" s="1815"/>
      <c r="I85" s="1815"/>
      <c r="J85" s="1815"/>
    </row>
    <row r="86" spans="1:10" ht="30" customHeight="1">
      <c r="A86" s="1814" t="s">
        <v>1798</v>
      </c>
      <c r="B86" s="1815"/>
      <c r="C86" s="1815"/>
      <c r="D86" s="1815"/>
      <c r="E86" s="1815"/>
      <c r="F86" s="1815"/>
      <c r="G86" s="1815"/>
      <c r="H86" s="1815"/>
      <c r="I86" s="1815"/>
      <c r="J86" s="1815"/>
    </row>
    <row r="87" spans="1:10" ht="26.1" customHeight="1">
      <c r="A87" s="1816"/>
      <c r="B87" s="1817"/>
      <c r="C87" s="1817"/>
      <c r="D87" s="1817"/>
      <c r="E87" s="1817"/>
      <c r="F87" s="1817"/>
      <c r="G87" s="1817"/>
      <c r="H87" s="1817"/>
      <c r="I87" s="1817"/>
      <c r="J87" s="1817"/>
    </row>
    <row r="88" spans="1:10" ht="15">
      <c r="A88" s="1212"/>
      <c r="B88" s="9"/>
      <c r="C88" s="9"/>
      <c r="D88" s="9"/>
      <c r="E88" s="9"/>
      <c r="F88" s="9"/>
      <c r="G88" s="9"/>
      <c r="H88" s="9"/>
      <c r="I88" s="1274"/>
      <c r="J88" s="9"/>
    </row>
    <row r="89" spans="1:10">
      <c r="B89" s="1208"/>
      <c r="C89" s="1208"/>
      <c r="D89" s="1208"/>
      <c r="E89" s="1209"/>
      <c r="F89" s="1209"/>
    </row>
    <row r="90" spans="1:10">
      <c r="B90" s="1208"/>
      <c r="C90" s="1208"/>
      <c r="D90" s="1208"/>
      <c r="E90" s="1209"/>
      <c r="F90" s="1209"/>
    </row>
    <row r="91" spans="1:10">
      <c r="B91" s="1208"/>
      <c r="C91" s="1209"/>
      <c r="D91" s="1208"/>
      <c r="E91" s="1209"/>
      <c r="F91" s="1209"/>
    </row>
    <row r="92" spans="1:10">
      <c r="B92" s="1208"/>
      <c r="C92" s="1208"/>
      <c r="D92" s="1208"/>
      <c r="E92" s="1209"/>
      <c r="F92" s="1209"/>
    </row>
    <row r="93" spans="1:10">
      <c r="B93" s="1208"/>
      <c r="C93" s="1208"/>
      <c r="D93" s="1208"/>
      <c r="E93" s="1209"/>
      <c r="F93" s="1209"/>
    </row>
    <row r="94" spans="1:10">
      <c r="B94" s="1208"/>
      <c r="C94" s="1208"/>
      <c r="D94" s="1208"/>
      <c r="E94" s="1209"/>
      <c r="F94" s="1209"/>
    </row>
    <row r="95" spans="1:10">
      <c r="B95" s="1208"/>
      <c r="C95" s="1208"/>
      <c r="D95" s="1208"/>
      <c r="E95" s="1209"/>
      <c r="F95" s="1209"/>
    </row>
    <row r="96" spans="1:10">
      <c r="B96" s="1208"/>
      <c r="C96" s="1208"/>
      <c r="D96" s="1208"/>
      <c r="E96" s="1209"/>
      <c r="F96" s="1209"/>
    </row>
    <row r="97" spans="2:6">
      <c r="B97" s="1208"/>
      <c r="C97" s="1208"/>
      <c r="D97" s="1208"/>
      <c r="E97" s="1209"/>
      <c r="F97" s="1209"/>
    </row>
    <row r="98" spans="2:6">
      <c r="B98" s="1208"/>
      <c r="C98" s="1208"/>
      <c r="D98" s="1208"/>
      <c r="E98" s="1209"/>
      <c r="F98" s="1209"/>
    </row>
    <row r="99" spans="2:6">
      <c r="B99" s="1208"/>
      <c r="C99" s="1208"/>
      <c r="D99" s="1208"/>
      <c r="E99" s="1209"/>
      <c r="F99" s="1209"/>
    </row>
    <row r="100" spans="2:6">
      <c r="B100" s="1208"/>
      <c r="C100" s="1208"/>
      <c r="D100" s="1208"/>
      <c r="E100" s="1209"/>
      <c r="F100" s="1209"/>
    </row>
    <row r="101" spans="2:6">
      <c r="B101" s="1208"/>
      <c r="C101" s="1208"/>
      <c r="D101" s="1208"/>
      <c r="E101" s="1209"/>
      <c r="F101" s="1209"/>
    </row>
    <row r="102" spans="2:6">
      <c r="B102" s="1208"/>
      <c r="C102" s="1209"/>
      <c r="D102" s="1208"/>
      <c r="E102" s="1209"/>
      <c r="F102" s="1209"/>
    </row>
    <row r="103" spans="2:6">
      <c r="B103" s="1208"/>
      <c r="C103" s="1208"/>
      <c r="D103" s="1208"/>
      <c r="E103" s="1209"/>
      <c r="F103" s="1209"/>
    </row>
    <row r="104" spans="2:6">
      <c r="B104" s="1208"/>
      <c r="C104" s="1208"/>
      <c r="D104" s="1208"/>
      <c r="E104" s="1209"/>
      <c r="F104" s="1209"/>
    </row>
    <row r="105" spans="2:6">
      <c r="B105" s="1208"/>
      <c r="C105" s="1208"/>
      <c r="D105" s="1208"/>
      <c r="E105" s="1209"/>
      <c r="F105" s="1209"/>
    </row>
    <row r="106" spans="2:6">
      <c r="B106" s="1208"/>
      <c r="C106" s="1208"/>
      <c r="D106" s="1208"/>
      <c r="E106" s="1209"/>
      <c r="F106" s="1209"/>
    </row>
    <row r="107" spans="2:6">
      <c r="B107" s="1208"/>
      <c r="C107" s="1208"/>
      <c r="D107" s="1208"/>
      <c r="E107" s="1209"/>
      <c r="F107" s="1209"/>
    </row>
    <row r="108" spans="2:6">
      <c r="B108" s="1208"/>
      <c r="C108" s="1208"/>
      <c r="D108" s="1208"/>
      <c r="E108" s="1209"/>
      <c r="F108" s="1209"/>
    </row>
    <row r="109" spans="2:6">
      <c r="B109" s="1208"/>
      <c r="C109" s="1208"/>
      <c r="D109" s="1208"/>
      <c r="E109" s="1209"/>
      <c r="F109" s="1209"/>
    </row>
    <row r="110" spans="2:6">
      <c r="B110" s="1208"/>
      <c r="C110" s="1208"/>
      <c r="D110" s="1208"/>
      <c r="E110" s="1209"/>
      <c r="F110" s="1209"/>
    </row>
    <row r="111" spans="2:6">
      <c r="B111" s="1208"/>
      <c r="C111" s="1208"/>
      <c r="D111" s="1208"/>
      <c r="E111" s="1209"/>
      <c r="F111" s="1209"/>
    </row>
    <row r="112" spans="2:6">
      <c r="B112" s="1208"/>
      <c r="C112" s="1208"/>
      <c r="D112" s="1208"/>
      <c r="E112" s="1209"/>
      <c r="F112" s="1209"/>
    </row>
    <row r="113" spans="2:6">
      <c r="B113" s="1208"/>
      <c r="C113" s="1208"/>
      <c r="D113" s="1208"/>
      <c r="E113" s="1209"/>
      <c r="F113" s="1209"/>
    </row>
    <row r="114" spans="2:6">
      <c r="B114" s="1208"/>
      <c r="C114" s="1208"/>
      <c r="D114" s="1208"/>
      <c r="E114" s="1209"/>
      <c r="F114" s="1209"/>
    </row>
    <row r="115" spans="2:6">
      <c r="B115" s="1208"/>
      <c r="C115" s="1208"/>
      <c r="D115" s="1208"/>
      <c r="E115" s="1209"/>
      <c r="F115" s="1209"/>
    </row>
    <row r="116" spans="2:6">
      <c r="B116" s="1208"/>
      <c r="C116" s="1208"/>
      <c r="D116" s="1208"/>
      <c r="E116" s="1209"/>
      <c r="F116" s="1209"/>
    </row>
    <row r="117" spans="2:6">
      <c r="B117" s="1208"/>
      <c r="C117" s="1208"/>
      <c r="D117" s="1208"/>
      <c r="E117" s="1209"/>
      <c r="F117" s="1209"/>
    </row>
    <row r="118" spans="2:6">
      <c r="B118" s="1208"/>
    </row>
    <row r="119" spans="2:6">
      <c r="B119" s="1208"/>
    </row>
    <row r="120" spans="2:6">
      <c r="B120" s="1208"/>
    </row>
    <row r="121" spans="2:6">
      <c r="B121" s="1208"/>
    </row>
    <row r="122" spans="2:6">
      <c r="B122" s="1208"/>
    </row>
    <row r="123" spans="2:6">
      <c r="B123" s="1208"/>
    </row>
    <row r="124" spans="2:6">
      <c r="B124" s="1208"/>
    </row>
    <row r="125" spans="2:6">
      <c r="B125" s="1208"/>
    </row>
    <row r="126" spans="2:6">
      <c r="B126" s="1208"/>
    </row>
    <row r="127" spans="2:6">
      <c r="B127" s="1208"/>
    </row>
    <row r="128" spans="2:6">
      <c r="B128" s="1208"/>
    </row>
    <row r="129" spans="2:2">
      <c r="B129" s="1208"/>
    </row>
    <row r="130" spans="2:2">
      <c r="B130" s="1208"/>
    </row>
    <row r="131" spans="2:2">
      <c r="B131" s="1208"/>
    </row>
    <row r="132" spans="2:2">
      <c r="B132" s="1208"/>
    </row>
    <row r="133" spans="2:2">
      <c r="B133" s="1208"/>
    </row>
    <row r="134" spans="2:2">
      <c r="B134" s="1208"/>
    </row>
  </sheetData>
  <mergeCells count="9">
    <mergeCell ref="A84:J84"/>
    <mergeCell ref="A85:J85"/>
    <mergeCell ref="A86:J86"/>
    <mergeCell ref="A87:J87"/>
    <mergeCell ref="A79:J79"/>
    <mergeCell ref="A80:J80"/>
    <mergeCell ref="A81:J81"/>
    <mergeCell ref="A82:J82"/>
    <mergeCell ref="A83:J83"/>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pageOrder="overThenDown" orientation="portrait" cellComments="atEnd" r:id="rId1"/>
  <headerFooter alignWithMargins="0">
    <oddFooter xml:space="preserve">&amp;L&amp;F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J6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208" customWidth="1"/>
    <col min="2" max="2" width="7.28515625" style="1207" customWidth="1"/>
    <col min="3" max="3" width="13.7109375" style="1206" customWidth="1"/>
    <col min="4" max="4" width="3" style="1206" customWidth="1"/>
    <col min="5" max="5" width="13.7109375" style="1205" customWidth="1"/>
    <col min="6" max="6" width="2.85546875" style="1204" customWidth="1"/>
    <col min="7" max="7" width="13.7109375" style="1205" customWidth="1"/>
    <col min="8" max="8" width="3.140625" style="1204" bestFit="1" customWidth="1"/>
    <col min="9" max="9" width="13.7109375" style="1205" customWidth="1"/>
    <col min="10" max="10" width="3.140625" style="1204" bestFit="1" customWidth="1"/>
    <col min="11" max="16384" width="9.140625" style="1203"/>
  </cols>
  <sheetData>
    <row r="1" spans="1:10" s="1260" customFormat="1" ht="15.75">
      <c r="A1" s="1264" t="s">
        <v>53</v>
      </c>
      <c r="B1" s="1273">
        <v>2016</v>
      </c>
      <c r="C1" s="1272"/>
      <c r="E1" s="1272"/>
      <c r="G1" s="1271"/>
      <c r="H1" s="1265"/>
      <c r="I1" s="1271"/>
      <c r="J1" s="1265"/>
    </row>
    <row r="2" spans="1:10" s="1260" customFormat="1" ht="15.75">
      <c r="A2" s="1264" t="s">
        <v>52</v>
      </c>
      <c r="B2" s="1270" t="s">
        <v>51</v>
      </c>
      <c r="C2" s="1270" t="s">
        <v>50</v>
      </c>
      <c r="D2" s="1265"/>
      <c r="E2" s="1269"/>
      <c r="F2" s="1267"/>
      <c r="G2" s="1269"/>
      <c r="H2" s="1265"/>
      <c r="I2" s="1269"/>
      <c r="J2" s="1265"/>
    </row>
    <row r="3" spans="1:10" s="1260" customFormat="1" ht="15.75">
      <c r="A3" s="1264" t="s">
        <v>49</v>
      </c>
      <c r="B3" s="1268" t="s">
        <v>1278</v>
      </c>
      <c r="C3" s="1268" t="s">
        <v>1647</v>
      </c>
      <c r="D3" s="1265"/>
      <c r="E3" s="1266"/>
      <c r="F3" s="1267"/>
      <c r="G3" s="1266"/>
      <c r="H3" s="1265"/>
      <c r="I3" s="1266"/>
      <c r="J3" s="1265"/>
    </row>
    <row r="4" spans="1:10" s="1260" customFormat="1" ht="15.75">
      <c r="A4" s="1264" t="s">
        <v>46</v>
      </c>
      <c r="B4" s="1268" t="s">
        <v>1728</v>
      </c>
      <c r="C4" s="1268" t="s">
        <v>1727</v>
      </c>
      <c r="D4" s="1265"/>
      <c r="E4" s="1266"/>
      <c r="F4" s="1267"/>
      <c r="G4" s="1266"/>
      <c r="H4" s="1265"/>
      <c r="I4" s="1266"/>
      <c r="J4" s="1265"/>
    </row>
    <row r="5" spans="1:10" s="1260" customFormat="1" ht="15.75">
      <c r="A5" s="1264" t="s">
        <v>43</v>
      </c>
      <c r="B5" s="1263" t="s">
        <v>1877</v>
      </c>
      <c r="C5" s="1263" t="s">
        <v>1876</v>
      </c>
      <c r="D5" s="1262"/>
      <c r="E5" s="1261"/>
      <c r="G5" s="1261"/>
      <c r="I5" s="1261"/>
    </row>
    <row r="6" spans="1:10" s="1248" customFormat="1">
      <c r="A6" s="1259"/>
      <c r="B6" s="1258"/>
      <c r="C6" s="1257"/>
      <c r="D6" s="1256"/>
      <c r="E6" s="1257"/>
      <c r="F6" s="1256"/>
      <c r="G6" s="1257"/>
      <c r="H6" s="1256"/>
      <c r="I6" s="1257" t="s">
        <v>41</v>
      </c>
      <c r="J6" s="1256"/>
    </row>
    <row r="7" spans="1:10">
      <c r="C7" s="1255" t="s">
        <v>40</v>
      </c>
      <c r="D7" s="1254" t="s">
        <v>37</v>
      </c>
      <c r="E7" s="1255" t="s">
        <v>40</v>
      </c>
      <c r="F7" s="1254" t="s">
        <v>37</v>
      </c>
      <c r="G7" s="1255" t="s">
        <v>39</v>
      </c>
      <c r="H7" s="1254" t="s">
        <v>37</v>
      </c>
      <c r="I7" s="1255" t="s">
        <v>38</v>
      </c>
      <c r="J7" s="1254" t="s">
        <v>37</v>
      </c>
    </row>
    <row r="8" spans="1:10" s="1248" customFormat="1" ht="14.25">
      <c r="A8" s="1253"/>
      <c r="B8" s="1252"/>
      <c r="C8" s="1251" t="str">
        <f>"FY " &amp; FiscalYear - 3</f>
        <v>FY 2013</v>
      </c>
      <c r="D8" s="1249" t="s">
        <v>36</v>
      </c>
      <c r="E8" s="1251" t="str">
        <f>"FY " &amp; FiscalYear - 2</f>
        <v>FY 2014</v>
      </c>
      <c r="F8" s="1249" t="s">
        <v>36</v>
      </c>
      <c r="G8" s="1250" t="str">
        <f>"FY " &amp; FiscalYear - 1</f>
        <v>FY 2015</v>
      </c>
      <c r="H8" s="1249" t="s">
        <v>36</v>
      </c>
      <c r="I8" s="1250" t="str">
        <f>"FY " &amp; FiscalYear</f>
        <v>FY 2016</v>
      </c>
      <c r="J8" s="1249" t="s">
        <v>36</v>
      </c>
    </row>
    <row r="9" spans="1:10" s="1224" customFormat="1">
      <c r="A9" s="1247" t="s">
        <v>305</v>
      </c>
      <c r="B9" s="1246"/>
    </row>
    <row r="10" spans="1:10" s="1224" customFormat="1">
      <c r="A10" s="1247" t="s">
        <v>1819</v>
      </c>
      <c r="B10" s="1246"/>
    </row>
    <row r="11" spans="1:10" s="1220" customFormat="1">
      <c r="A11" s="1282" t="s">
        <v>1818</v>
      </c>
      <c r="B11" s="1222"/>
    </row>
    <row r="12" spans="1:10" s="1220" customFormat="1">
      <c r="A12" s="1229" t="s">
        <v>1817</v>
      </c>
      <c r="B12" s="1222"/>
      <c r="C12" s="1281">
        <v>15049483</v>
      </c>
      <c r="E12" s="1226">
        <v>14019618</v>
      </c>
      <c r="G12" s="1226">
        <v>13966716</v>
      </c>
      <c r="I12" s="1280"/>
    </row>
    <row r="13" spans="1:10" s="1220" customFormat="1">
      <c r="A13" s="1229" t="s">
        <v>1816</v>
      </c>
      <c r="B13" s="1222"/>
      <c r="C13" s="1281">
        <v>7937268</v>
      </c>
      <c r="E13" s="1226">
        <v>8251219</v>
      </c>
      <c r="G13" s="1226">
        <v>7775694</v>
      </c>
    </row>
    <row r="14" spans="1:10" s="1220" customFormat="1">
      <c r="A14" s="1223"/>
      <c r="B14" s="1222"/>
      <c r="E14" s="1221"/>
      <c r="G14" s="1221"/>
    </row>
    <row r="15" spans="1:10">
      <c r="A15" s="1212"/>
      <c r="B15" s="9"/>
      <c r="C15" s="11"/>
      <c r="D15" s="9"/>
      <c r="E15" s="11"/>
      <c r="F15" s="9"/>
      <c r="G15" s="11"/>
      <c r="H15" s="9"/>
      <c r="I15" s="11"/>
      <c r="J15" s="9"/>
    </row>
    <row r="16" spans="1:10">
      <c r="A16" s="1212"/>
      <c r="B16" s="9"/>
      <c r="C16" s="9"/>
      <c r="D16" s="9"/>
      <c r="E16" s="9"/>
      <c r="F16" s="9"/>
      <c r="G16" s="9"/>
      <c r="H16" s="9"/>
      <c r="I16" s="9"/>
      <c r="J16" s="9"/>
    </row>
    <row r="17" spans="1:10">
      <c r="A17" s="1212"/>
      <c r="B17" s="9"/>
      <c r="C17" s="9"/>
      <c r="D17" s="9"/>
      <c r="E17" s="9"/>
      <c r="F17" s="9"/>
      <c r="G17" s="9"/>
      <c r="H17" s="9"/>
      <c r="I17" s="9"/>
      <c r="J17" s="9"/>
    </row>
    <row r="18" spans="1:10">
      <c r="A18" s="1212"/>
      <c r="B18" s="9"/>
      <c r="C18" s="9"/>
      <c r="D18" s="9"/>
      <c r="E18" s="9"/>
      <c r="F18" s="9"/>
      <c r="G18" s="9"/>
      <c r="H18" s="9"/>
      <c r="I18" s="9"/>
      <c r="J18" s="9"/>
    </row>
    <row r="19" spans="1:10">
      <c r="B19" s="1208"/>
      <c r="C19" s="1208"/>
      <c r="D19" s="1208"/>
      <c r="E19" s="1209"/>
      <c r="F19" s="1209"/>
    </row>
    <row r="20" spans="1:10">
      <c r="B20" s="1208"/>
      <c r="C20" s="1208"/>
      <c r="D20" s="1208"/>
      <c r="E20" s="1209"/>
      <c r="F20" s="1209"/>
    </row>
    <row r="21" spans="1:10">
      <c r="B21" s="1208"/>
      <c r="C21" s="1208"/>
      <c r="D21" s="1208"/>
      <c r="E21" s="1209"/>
      <c r="F21" s="1209"/>
    </row>
    <row r="22" spans="1:10">
      <c r="B22" s="1208"/>
      <c r="C22" s="1208"/>
      <c r="D22" s="1208"/>
      <c r="E22" s="1209"/>
      <c r="F22" s="1209"/>
    </row>
    <row r="23" spans="1:10">
      <c r="B23" s="1208"/>
      <c r="C23" s="1208"/>
      <c r="D23" s="1208"/>
      <c r="E23" s="1209"/>
      <c r="F23" s="1209"/>
    </row>
    <row r="24" spans="1:10">
      <c r="B24" s="1208"/>
      <c r="C24" s="1208"/>
      <c r="D24" s="1208"/>
      <c r="E24" s="1209"/>
      <c r="F24" s="1209"/>
    </row>
    <row r="25" spans="1:10">
      <c r="B25" s="1208"/>
      <c r="C25" s="1208"/>
      <c r="D25" s="1208"/>
      <c r="E25" s="1209"/>
      <c r="F25" s="1209"/>
    </row>
    <row r="26" spans="1:10">
      <c r="B26" s="1208"/>
      <c r="C26" s="1208"/>
      <c r="D26" s="1208"/>
      <c r="E26" s="1209"/>
      <c r="F26" s="1209"/>
    </row>
    <row r="27" spans="1:10">
      <c r="B27" s="1208"/>
      <c r="C27" s="1208"/>
      <c r="D27" s="1208"/>
      <c r="E27" s="1209"/>
      <c r="F27" s="1209"/>
    </row>
    <row r="28" spans="1:10">
      <c r="B28" s="1208"/>
      <c r="C28" s="1208"/>
      <c r="D28" s="1208"/>
      <c r="E28" s="1209"/>
      <c r="F28" s="1209"/>
    </row>
    <row r="29" spans="1:10">
      <c r="B29" s="1208"/>
      <c r="C29" s="1208"/>
      <c r="D29" s="1208"/>
      <c r="E29" s="1209"/>
      <c r="F29" s="1209"/>
    </row>
    <row r="30" spans="1:10">
      <c r="B30" s="1208"/>
      <c r="C30" s="1208"/>
      <c r="D30" s="1208"/>
      <c r="E30" s="1209"/>
      <c r="F30" s="1209"/>
    </row>
    <row r="31" spans="1:10">
      <c r="B31" s="1208"/>
      <c r="C31" s="1208"/>
      <c r="D31" s="1208"/>
      <c r="E31" s="1209"/>
      <c r="F31" s="1209"/>
    </row>
    <row r="32" spans="1:10">
      <c r="B32" s="1208"/>
      <c r="C32" s="1208"/>
      <c r="D32" s="1208"/>
      <c r="E32" s="1209"/>
      <c r="F32" s="1209"/>
    </row>
    <row r="33" spans="2:6">
      <c r="B33" s="1208"/>
      <c r="C33" s="1208"/>
      <c r="D33" s="1208"/>
      <c r="E33" s="1209"/>
      <c r="F33" s="1209"/>
    </row>
    <row r="34" spans="2:6">
      <c r="B34" s="1208"/>
      <c r="C34" s="1208"/>
      <c r="D34" s="1208"/>
      <c r="E34" s="1209"/>
      <c r="F34" s="1209"/>
    </row>
    <row r="35" spans="2:6">
      <c r="B35" s="1208"/>
      <c r="C35" s="1208"/>
      <c r="D35" s="1208"/>
      <c r="E35" s="1209"/>
      <c r="F35" s="1209"/>
    </row>
    <row r="36" spans="2:6">
      <c r="B36" s="1208"/>
      <c r="C36" s="1208"/>
      <c r="D36" s="1208"/>
      <c r="E36" s="1209"/>
      <c r="F36" s="1209"/>
    </row>
    <row r="37" spans="2:6">
      <c r="B37" s="1208"/>
      <c r="C37" s="1208"/>
      <c r="D37" s="1208"/>
      <c r="E37" s="1209"/>
      <c r="F37" s="1209"/>
    </row>
    <row r="38" spans="2:6">
      <c r="B38" s="1208"/>
      <c r="C38" s="1208"/>
      <c r="D38" s="1208"/>
      <c r="E38" s="1209"/>
      <c r="F38" s="1209"/>
    </row>
    <row r="39" spans="2:6">
      <c r="B39" s="1208"/>
      <c r="C39" s="1208"/>
      <c r="D39" s="1208"/>
      <c r="E39" s="1209"/>
      <c r="F39" s="1209"/>
    </row>
    <row r="40" spans="2:6">
      <c r="B40" s="1208"/>
      <c r="C40" s="1208"/>
      <c r="D40" s="1208"/>
      <c r="E40" s="1209"/>
      <c r="F40" s="1209"/>
    </row>
    <row r="41" spans="2:6">
      <c r="B41" s="1208"/>
      <c r="C41" s="1208"/>
      <c r="D41" s="1208"/>
      <c r="E41" s="1209"/>
      <c r="F41" s="1209"/>
    </row>
    <row r="42" spans="2:6">
      <c r="B42" s="1208"/>
      <c r="C42" s="1208"/>
      <c r="D42" s="1208"/>
      <c r="E42" s="1209"/>
      <c r="F42" s="1209"/>
    </row>
    <row r="43" spans="2:6">
      <c r="B43" s="1208"/>
      <c r="C43" s="1208"/>
      <c r="D43" s="1208"/>
      <c r="E43" s="1209"/>
      <c r="F43" s="1209"/>
    </row>
    <row r="44" spans="2:6">
      <c r="B44" s="1208"/>
      <c r="C44" s="1208"/>
      <c r="D44" s="1208"/>
      <c r="E44" s="1209"/>
      <c r="F44" s="1209"/>
    </row>
    <row r="45" spans="2:6">
      <c r="B45" s="1208"/>
      <c r="C45" s="1208"/>
      <c r="D45" s="1208"/>
      <c r="E45" s="1209"/>
      <c r="F45" s="1209"/>
    </row>
    <row r="46" spans="2:6">
      <c r="B46" s="1208"/>
      <c r="C46" s="1208"/>
      <c r="D46" s="1208"/>
      <c r="E46" s="1209"/>
      <c r="F46" s="1209"/>
    </row>
    <row r="47" spans="2:6">
      <c r="B47" s="1208"/>
      <c r="C47" s="1208"/>
      <c r="D47" s="1208"/>
      <c r="E47" s="1209"/>
      <c r="F47" s="1209"/>
    </row>
    <row r="48" spans="2:6">
      <c r="B48" s="1208"/>
    </row>
    <row r="49" spans="2:2">
      <c r="B49" s="1208"/>
    </row>
    <row r="50" spans="2:2">
      <c r="B50" s="1208"/>
    </row>
    <row r="51" spans="2:2">
      <c r="B51" s="1208"/>
    </row>
    <row r="52" spans="2:2">
      <c r="B52" s="1208"/>
    </row>
    <row r="53" spans="2:2">
      <c r="B53" s="1208"/>
    </row>
    <row r="54" spans="2:2">
      <c r="B54" s="1208"/>
    </row>
    <row r="55" spans="2:2">
      <c r="B55" s="1208"/>
    </row>
    <row r="56" spans="2:2">
      <c r="B56" s="1208"/>
    </row>
    <row r="57" spans="2:2">
      <c r="B57" s="1208"/>
    </row>
    <row r="58" spans="2:2">
      <c r="B58" s="1208"/>
    </row>
    <row r="59" spans="2:2">
      <c r="B59" s="1208"/>
    </row>
    <row r="60" spans="2:2">
      <c r="B60" s="1208"/>
    </row>
    <row r="61" spans="2:2">
      <c r="B61" s="1208"/>
    </row>
    <row r="62" spans="2:2">
      <c r="B62" s="1208"/>
    </row>
    <row r="63" spans="2:2">
      <c r="B63" s="1208"/>
    </row>
    <row r="64" spans="2:2">
      <c r="B64" s="1208"/>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J121"/>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208" customWidth="1"/>
    <col min="2" max="2" width="7.28515625" style="1207" customWidth="1"/>
    <col min="3" max="3" width="13.7109375" style="1206" customWidth="1"/>
    <col min="4" max="4" width="3" style="1206" customWidth="1"/>
    <col min="5" max="5" width="13.7109375" style="1205" customWidth="1"/>
    <col min="6" max="6" width="2.85546875" style="1204" customWidth="1"/>
    <col min="7" max="7" width="13.7109375" style="1205" customWidth="1"/>
    <col min="8" max="8" width="3.140625" style="1204" bestFit="1" customWidth="1"/>
    <col min="9" max="9" width="13.7109375" style="302" customWidth="1"/>
    <col min="10" max="10" width="3.140625" style="1204" bestFit="1" customWidth="1"/>
    <col min="11" max="16384" width="9.140625" style="1203"/>
  </cols>
  <sheetData>
    <row r="1" spans="1:10" s="1260" customFormat="1" ht="15.75">
      <c r="A1" s="1264" t="s">
        <v>53</v>
      </c>
      <c r="B1" s="1273">
        <v>2016</v>
      </c>
      <c r="C1" s="1272"/>
      <c r="E1" s="1272"/>
      <c r="G1" s="1271"/>
      <c r="H1" s="1265"/>
      <c r="I1" s="1302"/>
      <c r="J1" s="1265"/>
    </row>
    <row r="2" spans="1:10" s="1260" customFormat="1" ht="15.75">
      <c r="A2" s="1264" t="s">
        <v>52</v>
      </c>
      <c r="B2" s="1270" t="s">
        <v>51</v>
      </c>
      <c r="C2" s="1270" t="s">
        <v>50</v>
      </c>
      <c r="D2" s="1265"/>
      <c r="E2" s="1269"/>
      <c r="F2" s="1267"/>
      <c r="G2" s="1269"/>
      <c r="H2" s="1265"/>
      <c r="I2" s="1302"/>
      <c r="J2" s="1265"/>
    </row>
    <row r="3" spans="1:10" s="1260" customFormat="1" ht="15.75">
      <c r="A3" s="1264" t="s">
        <v>49</v>
      </c>
      <c r="B3" s="1268" t="s">
        <v>1278</v>
      </c>
      <c r="C3" s="1268" t="s">
        <v>1647</v>
      </c>
      <c r="D3" s="1265"/>
      <c r="E3" s="1266"/>
      <c r="F3" s="1267"/>
      <c r="G3" s="1266"/>
      <c r="H3" s="1265"/>
      <c r="I3" s="1302"/>
      <c r="J3" s="1265"/>
    </row>
    <row r="4" spans="1:10" s="1260" customFormat="1" ht="15.75">
      <c r="A4" s="1264" t="s">
        <v>46</v>
      </c>
      <c r="B4" s="1268" t="s">
        <v>1728</v>
      </c>
      <c r="C4" s="1268" t="s">
        <v>1727</v>
      </c>
      <c r="D4" s="1265"/>
      <c r="E4" s="1266"/>
      <c r="F4" s="1267"/>
      <c r="G4" s="1266"/>
      <c r="H4" s="1265"/>
      <c r="I4" s="1302"/>
      <c r="J4" s="1265"/>
    </row>
    <row r="5" spans="1:10" s="1260" customFormat="1" ht="15.75">
      <c r="A5" s="1264" t="s">
        <v>43</v>
      </c>
      <c r="B5" s="1263" t="s">
        <v>1906</v>
      </c>
      <c r="C5" s="1263" t="s">
        <v>1905</v>
      </c>
      <c r="D5" s="1262"/>
      <c r="E5" s="1261"/>
      <c r="G5" s="1261"/>
      <c r="I5" s="1301"/>
    </row>
    <row r="6" spans="1:10" s="1248" customFormat="1">
      <c r="A6" s="1259"/>
      <c r="B6" s="1258"/>
      <c r="C6" s="1257"/>
      <c r="D6" s="1256"/>
      <c r="E6" s="1257"/>
      <c r="F6" s="1256"/>
      <c r="G6" s="1257"/>
      <c r="H6" s="1256"/>
      <c r="I6" s="1300" t="s">
        <v>41</v>
      </c>
      <c r="J6" s="1256"/>
    </row>
    <row r="7" spans="1:10">
      <c r="C7" s="1255" t="s">
        <v>40</v>
      </c>
      <c r="D7" s="1254" t="s">
        <v>37</v>
      </c>
      <c r="E7" s="1255" t="s">
        <v>40</v>
      </c>
      <c r="F7" s="1254" t="s">
        <v>37</v>
      </c>
      <c r="G7" s="1255" t="s">
        <v>39</v>
      </c>
      <c r="H7" s="1254" t="s">
        <v>37</v>
      </c>
      <c r="I7" s="1298" t="s">
        <v>38</v>
      </c>
      <c r="J7" s="1254" t="s">
        <v>37</v>
      </c>
    </row>
    <row r="8" spans="1:10" s="1248" customFormat="1" ht="14.25">
      <c r="A8" s="1253"/>
      <c r="B8" s="1252"/>
      <c r="C8" s="1251" t="str">
        <f>"FY " &amp; FiscalYear - 3</f>
        <v>FY 2013</v>
      </c>
      <c r="D8" s="1249" t="s">
        <v>36</v>
      </c>
      <c r="E8" s="1251" t="str">
        <f>"FY " &amp; FiscalYear - 2</f>
        <v>FY 2014</v>
      </c>
      <c r="F8" s="1249" t="s">
        <v>36</v>
      </c>
      <c r="G8" s="1250" t="str">
        <f>"FY " &amp; FiscalYear - 1</f>
        <v>FY 2015</v>
      </c>
      <c r="H8" s="1249" t="s">
        <v>36</v>
      </c>
      <c r="I8" s="1297" t="str">
        <f>"FY " &amp; FiscalYear</f>
        <v>FY 2016</v>
      </c>
      <c r="J8" s="1249" t="s">
        <v>36</v>
      </c>
    </row>
    <row r="9" spans="1:10" s="1224" customFormat="1">
      <c r="A9" s="1247" t="s">
        <v>35</v>
      </c>
      <c r="B9" s="1246"/>
    </row>
    <row r="10" spans="1:10" s="1224" customFormat="1">
      <c r="A10" s="1247" t="s">
        <v>1819</v>
      </c>
      <c r="B10" s="1246"/>
    </row>
    <row r="11" spans="1:10" s="1220" customFormat="1">
      <c r="A11" s="1282" t="s">
        <v>1873</v>
      </c>
      <c r="B11" s="1222"/>
      <c r="C11" s="1228">
        <f>C13+C19</f>
        <v>6430</v>
      </c>
      <c r="E11" s="1228">
        <f>E13+E19</f>
        <v>6269</v>
      </c>
      <c r="G11" s="1228">
        <f>G13+G19</f>
        <v>6344</v>
      </c>
      <c r="I11" s="1228">
        <f>I13+I19</f>
        <v>6344</v>
      </c>
    </row>
    <row r="12" spans="1:10" s="1220" customFormat="1">
      <c r="A12" s="1282" t="s">
        <v>1872</v>
      </c>
      <c r="B12" s="1222"/>
      <c r="C12" s="1228">
        <f>C14+C20</f>
        <v>5115</v>
      </c>
      <c r="E12" s="1228">
        <f>E14+E20</f>
        <v>5060</v>
      </c>
      <c r="G12" s="1228">
        <f>G14+G20</f>
        <v>5107</v>
      </c>
      <c r="I12" s="1228">
        <f>I14+I20</f>
        <v>5107</v>
      </c>
    </row>
    <row r="13" spans="1:10" s="1220" customFormat="1">
      <c r="A13" s="1229" t="s">
        <v>1863</v>
      </c>
      <c r="B13" s="1222"/>
      <c r="C13" s="1228">
        <f>C15+C17</f>
        <v>4635</v>
      </c>
      <c r="E13" s="1228">
        <f>E15+E17</f>
        <v>4709</v>
      </c>
      <c r="G13" s="1228">
        <f>G15+G17</f>
        <v>4722</v>
      </c>
      <c r="I13" s="1228">
        <f>I15+I17</f>
        <v>4722</v>
      </c>
    </row>
    <row r="14" spans="1:10" s="1220" customFormat="1">
      <c r="A14" s="1229" t="s">
        <v>1871</v>
      </c>
      <c r="B14" s="1222"/>
      <c r="C14" s="1228">
        <f>C16+C18</f>
        <v>3641</v>
      </c>
      <c r="E14" s="1228">
        <f>E16+E18</f>
        <v>3737</v>
      </c>
      <c r="G14" s="1228">
        <f>G16+G18</f>
        <v>3767</v>
      </c>
      <c r="I14" s="1228">
        <f>I16+I18</f>
        <v>3767</v>
      </c>
    </row>
    <row r="15" spans="1:10" s="1220" customFormat="1">
      <c r="A15" s="1223" t="s">
        <v>1869</v>
      </c>
      <c r="B15" s="1222"/>
      <c r="C15" s="1293">
        <v>3735</v>
      </c>
      <c r="E15" s="1293">
        <v>3806</v>
      </c>
      <c r="G15" s="1293">
        <v>3855</v>
      </c>
      <c r="I15" s="1293">
        <v>3855</v>
      </c>
    </row>
    <row r="16" spans="1:10" s="1220" customFormat="1">
      <c r="A16" s="1223" t="s">
        <v>1868</v>
      </c>
      <c r="B16" s="1222"/>
      <c r="C16" s="1293">
        <v>3282</v>
      </c>
      <c r="E16" s="1293">
        <v>3376</v>
      </c>
      <c r="G16" s="1293">
        <v>3420</v>
      </c>
      <c r="I16" s="1293">
        <v>3420</v>
      </c>
    </row>
    <row r="17" spans="1:9" s="1220" customFormat="1">
      <c r="A17" s="1223" t="s">
        <v>1867</v>
      </c>
      <c r="B17" s="1222"/>
      <c r="C17" s="1293">
        <v>900</v>
      </c>
      <c r="E17" s="1293">
        <v>903</v>
      </c>
      <c r="G17" s="1293">
        <v>867</v>
      </c>
      <c r="I17" s="1293">
        <v>867</v>
      </c>
    </row>
    <row r="18" spans="1:9" s="1220" customFormat="1">
      <c r="A18" s="1223" t="s">
        <v>1866</v>
      </c>
      <c r="B18" s="1222"/>
      <c r="C18" s="1293">
        <v>359</v>
      </c>
      <c r="E18" s="1293">
        <v>361</v>
      </c>
      <c r="G18" s="1293">
        <v>347</v>
      </c>
      <c r="I18" s="1293">
        <v>347</v>
      </c>
    </row>
    <row r="19" spans="1:9" s="1220" customFormat="1">
      <c r="A19" s="1229" t="s">
        <v>1862</v>
      </c>
      <c r="B19" s="1222"/>
      <c r="C19" s="1228">
        <f>C21+C23</f>
        <v>1795</v>
      </c>
      <c r="E19" s="1228">
        <f>E21+E23</f>
        <v>1560</v>
      </c>
      <c r="G19" s="1228">
        <f>G21+G23</f>
        <v>1622</v>
      </c>
      <c r="I19" s="1228">
        <f>I21+I23</f>
        <v>1622</v>
      </c>
    </row>
    <row r="20" spans="1:9" s="1220" customFormat="1">
      <c r="A20" s="1229" t="s">
        <v>1870</v>
      </c>
      <c r="B20" s="1222"/>
      <c r="C20" s="1228">
        <f>C22+C24</f>
        <v>1474</v>
      </c>
      <c r="E20" s="1228">
        <f>E22+E24</f>
        <v>1323</v>
      </c>
      <c r="G20" s="1228">
        <f>G22+G24</f>
        <v>1340</v>
      </c>
      <c r="I20" s="1228">
        <f>I22+I24</f>
        <v>1340</v>
      </c>
    </row>
    <row r="21" spans="1:9" s="1220" customFormat="1">
      <c r="A21" s="1223" t="s">
        <v>1869</v>
      </c>
      <c r="B21" s="1222"/>
      <c r="C21" s="1293">
        <v>1082</v>
      </c>
      <c r="E21" s="1293">
        <v>885</v>
      </c>
      <c r="G21" s="1293">
        <v>797</v>
      </c>
      <c r="I21" s="1293">
        <v>797</v>
      </c>
    </row>
    <row r="22" spans="1:9" s="1220" customFormat="1">
      <c r="A22" s="1223" t="s">
        <v>1868</v>
      </c>
      <c r="B22" s="1222"/>
      <c r="C22" s="1293">
        <v>1000</v>
      </c>
      <c r="E22" s="1293">
        <v>862</v>
      </c>
      <c r="G22" s="1293">
        <v>776</v>
      </c>
      <c r="I22" s="1293">
        <v>776</v>
      </c>
    </row>
    <row r="23" spans="1:9" s="1220" customFormat="1">
      <c r="A23" s="1223" t="s">
        <v>1867</v>
      </c>
      <c r="B23" s="1222"/>
      <c r="C23" s="1293">
        <v>713</v>
      </c>
      <c r="E23" s="1293">
        <v>675</v>
      </c>
      <c r="G23" s="1293">
        <v>825</v>
      </c>
      <c r="I23" s="1293">
        <v>825</v>
      </c>
    </row>
    <row r="24" spans="1:9" s="1220" customFormat="1">
      <c r="A24" s="1223" t="s">
        <v>1866</v>
      </c>
      <c r="B24" s="1222"/>
      <c r="C24" s="1293">
        <v>474</v>
      </c>
      <c r="E24" s="1293">
        <v>461</v>
      </c>
      <c r="G24" s="1293">
        <v>564</v>
      </c>
      <c r="I24" s="1293">
        <v>564</v>
      </c>
    </row>
    <row r="25" spans="1:9" s="1220" customFormat="1">
      <c r="A25" s="1229" t="s">
        <v>1865</v>
      </c>
      <c r="B25" s="1222"/>
      <c r="C25" s="1293">
        <v>2024</v>
      </c>
      <c r="E25" s="1293">
        <v>2056</v>
      </c>
      <c r="G25" s="1293">
        <v>2056</v>
      </c>
      <c r="I25" s="1293">
        <v>2056</v>
      </c>
    </row>
    <row r="26" spans="1:9" s="1220" customFormat="1">
      <c r="A26" s="1282" t="s">
        <v>1861</v>
      </c>
      <c r="B26" s="1222"/>
      <c r="C26" s="1293">
        <v>68</v>
      </c>
      <c r="E26" s="1293">
        <v>70</v>
      </c>
      <c r="G26" s="1293">
        <v>71</v>
      </c>
      <c r="I26" s="1233">
        <v>71</v>
      </c>
    </row>
    <row r="27" spans="1:9" s="1220" customFormat="1">
      <c r="A27" s="1282" t="s">
        <v>1860</v>
      </c>
      <c r="B27" s="1222"/>
      <c r="C27" s="1293">
        <v>1232</v>
      </c>
      <c r="E27" s="1293">
        <v>1238</v>
      </c>
      <c r="G27" s="1293">
        <v>1273</v>
      </c>
      <c r="I27" s="1233">
        <v>1273</v>
      </c>
    </row>
    <row r="28" spans="1:9" s="1220" customFormat="1">
      <c r="A28" s="1282" t="s">
        <v>1904</v>
      </c>
      <c r="B28" s="1222"/>
      <c r="C28" s="1244"/>
      <c r="E28" s="1244"/>
      <c r="G28" s="1244"/>
      <c r="I28" s="1221"/>
    </row>
    <row r="29" spans="1:9" s="1220" customFormat="1">
      <c r="A29" s="1229" t="s">
        <v>1858</v>
      </c>
      <c r="B29" s="1222"/>
      <c r="C29" s="1293">
        <v>1005</v>
      </c>
      <c r="E29" s="1293">
        <v>1123</v>
      </c>
      <c r="G29" s="1293">
        <v>1200</v>
      </c>
      <c r="I29" s="1293">
        <v>1200</v>
      </c>
    </row>
    <row r="30" spans="1:9" s="1220" customFormat="1">
      <c r="A30" s="1229" t="s">
        <v>1857</v>
      </c>
      <c r="B30" s="1222"/>
      <c r="C30" s="1293">
        <v>251</v>
      </c>
      <c r="E30" s="1293">
        <v>248</v>
      </c>
      <c r="G30" s="1293">
        <v>250</v>
      </c>
      <c r="I30" s="1293">
        <v>250</v>
      </c>
    </row>
    <row r="31" spans="1:9" s="1220" customFormat="1">
      <c r="A31" s="1229" t="s">
        <v>1856</v>
      </c>
      <c r="B31" s="1222"/>
      <c r="C31" s="1293">
        <v>310</v>
      </c>
      <c r="E31" s="1293">
        <v>328</v>
      </c>
      <c r="G31" s="1293">
        <v>340</v>
      </c>
      <c r="I31" s="1293">
        <v>340</v>
      </c>
    </row>
    <row r="32" spans="1:9" s="1220" customFormat="1">
      <c r="A32" s="1282" t="s">
        <v>1903</v>
      </c>
      <c r="B32" s="1222"/>
      <c r="C32" s="1292" t="s">
        <v>1902</v>
      </c>
      <c r="E32" s="1292" t="s">
        <v>1901</v>
      </c>
      <c r="F32" s="1292"/>
      <c r="G32" s="1292" t="s">
        <v>1900</v>
      </c>
      <c r="I32" s="1292" t="s">
        <v>1900</v>
      </c>
    </row>
    <row r="33" spans="1:9" s="1220" customFormat="1" ht="25.5">
      <c r="A33" s="1222" t="s">
        <v>1899</v>
      </c>
      <c r="B33" s="1222"/>
      <c r="C33" s="1228">
        <v>419</v>
      </c>
      <c r="E33" s="1228">
        <v>419</v>
      </c>
      <c r="G33" s="1291">
        <v>359</v>
      </c>
      <c r="I33" s="1290"/>
    </row>
    <row r="34" spans="1:9" s="1220" customFormat="1">
      <c r="A34" s="1229" t="s">
        <v>1898</v>
      </c>
      <c r="B34" s="1222"/>
      <c r="C34" s="1289" t="s">
        <v>1897</v>
      </c>
      <c r="E34" s="1289" t="s">
        <v>1896</v>
      </c>
      <c r="G34" s="1288" t="s">
        <v>1895</v>
      </c>
      <c r="I34" s="1287"/>
    </row>
    <row r="35" spans="1:9" s="1220" customFormat="1">
      <c r="A35" s="1229" t="s">
        <v>1894</v>
      </c>
      <c r="B35" s="1222"/>
      <c r="C35" s="1289" t="s">
        <v>1891</v>
      </c>
      <c r="E35" s="1289" t="s">
        <v>1889</v>
      </c>
      <c r="G35" s="1288" t="s">
        <v>1893</v>
      </c>
      <c r="I35" s="1287"/>
    </row>
    <row r="36" spans="1:9" s="1220" customFormat="1">
      <c r="A36" s="1229" t="s">
        <v>1892</v>
      </c>
      <c r="B36" s="1222"/>
      <c r="C36" s="1289" t="s">
        <v>1891</v>
      </c>
      <c r="E36" s="1289" t="s">
        <v>1890</v>
      </c>
      <c r="G36" s="1288" t="s">
        <v>1889</v>
      </c>
      <c r="I36" s="1287"/>
    </row>
    <row r="37" spans="1:9" s="1220" customFormat="1">
      <c r="A37" s="1229" t="s">
        <v>1888</v>
      </c>
      <c r="B37" s="1222"/>
      <c r="C37" s="1286">
        <f>C34+C35+C36</f>
        <v>1570</v>
      </c>
      <c r="E37" s="1286">
        <f>E34+E35+E36</f>
        <v>1577</v>
      </c>
      <c r="G37" s="1286">
        <f>G34+G35+G36</f>
        <v>1569</v>
      </c>
      <c r="I37" s="1285"/>
    </row>
    <row r="38" spans="1:9" s="1220" customFormat="1">
      <c r="A38" s="1282" t="s">
        <v>1887</v>
      </c>
      <c r="B38" s="1222"/>
      <c r="E38" s="1221"/>
    </row>
    <row r="39" spans="1:9" s="1220" customFormat="1">
      <c r="A39" s="1229" t="s">
        <v>1831</v>
      </c>
      <c r="B39" s="1222"/>
      <c r="C39" s="1284">
        <v>0.77300000000000002</v>
      </c>
      <c r="E39" s="1311">
        <v>0.81599999999999995</v>
      </c>
      <c r="G39" s="1283"/>
      <c r="I39" s="1283"/>
    </row>
    <row r="40" spans="1:9" s="1220" customFormat="1">
      <c r="A40" s="1229" t="s">
        <v>1830</v>
      </c>
      <c r="B40" s="1222"/>
      <c r="C40" s="1284">
        <v>0.46</v>
      </c>
      <c r="E40" s="1311">
        <v>0.47599999999999998</v>
      </c>
      <c r="G40" s="1283"/>
      <c r="I40" s="1283"/>
    </row>
    <row r="41" spans="1:9" s="1220" customFormat="1">
      <c r="A41" s="1282" t="s">
        <v>1886</v>
      </c>
      <c r="B41" s="1222"/>
      <c r="E41" s="1221"/>
    </row>
    <row r="42" spans="1:9" s="1220" customFormat="1">
      <c r="A42" s="1279" t="s">
        <v>1885</v>
      </c>
      <c r="B42" s="1222"/>
      <c r="C42" s="1281">
        <v>28986</v>
      </c>
      <c r="D42" s="1281"/>
      <c r="E42" s="1226">
        <v>29788</v>
      </c>
      <c r="F42" s="1281"/>
      <c r="G42" s="1281">
        <v>30200</v>
      </c>
      <c r="I42" s="1280"/>
    </row>
    <row r="43" spans="1:9" s="1220" customFormat="1">
      <c r="A43" s="1279" t="s">
        <v>1827</v>
      </c>
      <c r="B43" s="1222"/>
      <c r="C43" s="1281">
        <v>10356</v>
      </c>
      <c r="D43" s="1281"/>
      <c r="E43" s="1226">
        <v>10718</v>
      </c>
      <c r="F43" s="1281"/>
      <c r="G43" s="1281">
        <v>10954</v>
      </c>
      <c r="I43" s="1280"/>
    </row>
    <row r="44" spans="1:9" s="1220" customFormat="1">
      <c r="A44" s="1279" t="s">
        <v>1826</v>
      </c>
      <c r="B44" s="1222"/>
      <c r="C44" s="1281">
        <v>23676</v>
      </c>
      <c r="D44" s="1281"/>
      <c r="E44" s="1226">
        <v>24278</v>
      </c>
      <c r="F44" s="1281"/>
      <c r="G44" s="1281">
        <v>25249</v>
      </c>
      <c r="I44" s="1280"/>
    </row>
    <row r="45" spans="1:9" s="1220" customFormat="1">
      <c r="A45" s="1279" t="s">
        <v>1825</v>
      </c>
      <c r="B45" s="1222"/>
      <c r="C45" s="1281">
        <v>2717</v>
      </c>
      <c r="D45" s="1281"/>
      <c r="E45" s="1226">
        <v>2781</v>
      </c>
      <c r="F45" s="1281"/>
      <c r="G45" s="1281">
        <v>2902</v>
      </c>
      <c r="I45" s="1280"/>
    </row>
    <row r="46" spans="1:9" s="1220" customFormat="1">
      <c r="A46" s="1229"/>
      <c r="B46" s="1222"/>
      <c r="C46" s="1303"/>
      <c r="D46" s="1303"/>
      <c r="E46" s="1232"/>
      <c r="F46" s="1303"/>
      <c r="G46" s="1303"/>
    </row>
    <row r="47" spans="1:9" s="1224" customFormat="1">
      <c r="A47" s="1247" t="s">
        <v>305</v>
      </c>
      <c r="B47" s="1246"/>
      <c r="C47" s="1309"/>
      <c r="D47" s="1309"/>
      <c r="E47" s="1310"/>
      <c r="F47" s="1309"/>
      <c r="G47" s="1309"/>
    </row>
    <row r="48" spans="1:9" s="1224" customFormat="1">
      <c r="A48" s="1247" t="s">
        <v>1819</v>
      </c>
      <c r="B48" s="1246"/>
      <c r="C48" s="1309"/>
      <c r="D48" s="1309"/>
      <c r="E48" s="1310"/>
      <c r="F48" s="1309"/>
      <c r="G48" s="1309"/>
    </row>
    <row r="49" spans="1:10" s="1220" customFormat="1">
      <c r="A49" s="1282" t="s">
        <v>1818</v>
      </c>
      <c r="B49" s="1222"/>
      <c r="C49" s="1303"/>
      <c r="D49" s="1303"/>
      <c r="E49" s="1232"/>
      <c r="F49" s="1303"/>
      <c r="G49" s="1303"/>
    </row>
    <row r="50" spans="1:10" s="1220" customFormat="1">
      <c r="A50" s="1229" t="s">
        <v>1007</v>
      </c>
      <c r="B50" s="1222"/>
      <c r="C50" s="1306">
        <v>52733318</v>
      </c>
      <c r="D50" s="1307"/>
      <c r="E50" s="1306">
        <v>55272268</v>
      </c>
      <c r="F50" s="1305"/>
      <c r="G50" s="1305">
        <v>40501727</v>
      </c>
      <c r="I50" s="1308"/>
    </row>
    <row r="51" spans="1:10" s="1220" customFormat="1">
      <c r="A51" s="1229" t="s">
        <v>1817</v>
      </c>
      <c r="B51" s="1222"/>
      <c r="C51" s="1306">
        <v>258603</v>
      </c>
      <c r="D51" s="1307"/>
      <c r="E51" s="1306">
        <v>290224</v>
      </c>
      <c r="F51" s="1305"/>
      <c r="G51" s="1305">
        <v>311247</v>
      </c>
      <c r="I51" s="1304"/>
    </row>
    <row r="52" spans="1:10" s="1220" customFormat="1">
      <c r="A52" s="1229" t="s">
        <v>1816</v>
      </c>
      <c r="B52" s="1222"/>
      <c r="C52" s="1306">
        <v>720949</v>
      </c>
      <c r="D52" s="1307"/>
      <c r="E52" s="1306">
        <v>642239</v>
      </c>
      <c r="F52" s="1305"/>
      <c r="G52" s="1305">
        <v>441941</v>
      </c>
      <c r="I52" s="1304"/>
    </row>
    <row r="53" spans="1:10" s="1220" customFormat="1">
      <c r="A53" s="1229" t="s">
        <v>1815</v>
      </c>
      <c r="B53" s="1222"/>
      <c r="C53" s="1306">
        <v>1893777</v>
      </c>
      <c r="D53" s="1307"/>
      <c r="E53" s="1306">
        <v>1906986</v>
      </c>
      <c r="F53" s="1305"/>
      <c r="G53" s="1305">
        <v>847900</v>
      </c>
      <c r="I53" s="1304"/>
    </row>
    <row r="54" spans="1:10" s="1220" customFormat="1">
      <c r="A54" s="1229" t="s">
        <v>1814</v>
      </c>
      <c r="B54" s="1222"/>
      <c r="C54" s="1306">
        <v>5200035</v>
      </c>
      <c r="D54" s="1307"/>
      <c r="E54" s="1306">
        <v>9271033</v>
      </c>
      <c r="F54" s="1305"/>
      <c r="G54" s="1305">
        <v>9028614</v>
      </c>
      <c r="I54" s="1304"/>
    </row>
    <row r="55" spans="1:10" s="1220" customFormat="1">
      <c r="A55" s="1229" t="s">
        <v>1813</v>
      </c>
      <c r="B55" s="1222"/>
      <c r="C55" s="1306">
        <v>3509052</v>
      </c>
      <c r="D55" s="1307"/>
      <c r="E55" s="1306">
        <v>4565696</v>
      </c>
      <c r="F55" s="1305"/>
      <c r="G55" s="1305">
        <v>8394535</v>
      </c>
      <c r="I55" s="1304"/>
    </row>
    <row r="56" spans="1:10" s="1220" customFormat="1">
      <c r="A56" s="1229" t="s">
        <v>1812</v>
      </c>
      <c r="B56" s="1222"/>
      <c r="C56" s="1306">
        <v>7870999</v>
      </c>
      <c r="D56" s="1307"/>
      <c r="E56" s="1306">
        <v>11362087</v>
      </c>
      <c r="F56" s="1305"/>
      <c r="G56" s="1305">
        <v>11021799</v>
      </c>
      <c r="I56" s="1304"/>
    </row>
    <row r="57" spans="1:10" s="1220" customFormat="1">
      <c r="A57" s="1282" t="s">
        <v>1884</v>
      </c>
      <c r="B57" s="1222"/>
      <c r="C57" s="1303"/>
      <c r="D57" s="1303"/>
      <c r="E57" s="1232"/>
      <c r="F57" s="1303"/>
      <c r="G57" s="1303"/>
    </row>
    <row r="58" spans="1:10" s="1220" customFormat="1">
      <c r="A58" s="1229" t="s">
        <v>1810</v>
      </c>
      <c r="B58" s="1222"/>
      <c r="C58" s="1226">
        <v>200000</v>
      </c>
      <c r="D58" s="1303"/>
      <c r="E58" s="1226">
        <v>200000</v>
      </c>
      <c r="F58" s="1303"/>
      <c r="G58" s="1281">
        <v>200000</v>
      </c>
      <c r="I58" s="1281">
        <v>200000</v>
      </c>
    </row>
    <row r="59" spans="1:10" s="1224" customFormat="1">
      <c r="A59" s="1223"/>
      <c r="B59" s="1222"/>
    </row>
    <row r="60" spans="1:10" s="1214" customFormat="1" ht="14.25" customHeight="1">
      <c r="A60" s="1276" t="s">
        <v>1</v>
      </c>
      <c r="B60" s="1218"/>
      <c r="C60" s="1217"/>
      <c r="D60" s="1215"/>
      <c r="E60" s="1216"/>
      <c r="F60" s="1215"/>
      <c r="G60" s="1216"/>
      <c r="H60" s="1215"/>
      <c r="I60" s="1275"/>
      <c r="J60" s="1215"/>
    </row>
    <row r="61" spans="1:10" ht="15.75" customHeight="1">
      <c r="A61" s="1814" t="s">
        <v>1805</v>
      </c>
      <c r="B61" s="1815"/>
      <c r="C61" s="1815"/>
      <c r="D61" s="1815"/>
      <c r="E61" s="1815"/>
      <c r="F61" s="1815"/>
      <c r="G61" s="1815"/>
      <c r="H61" s="1815"/>
      <c r="I61" s="1815"/>
      <c r="J61" s="1815"/>
    </row>
    <row r="62" spans="1:10" ht="15.75" customHeight="1">
      <c r="A62" s="1814" t="s">
        <v>1883</v>
      </c>
      <c r="B62" s="1815"/>
      <c r="C62" s="1815"/>
      <c r="D62" s="1815"/>
      <c r="E62" s="1815"/>
      <c r="F62" s="1815"/>
      <c r="G62" s="1815"/>
      <c r="H62" s="1815"/>
      <c r="I62" s="1815"/>
      <c r="J62" s="1815"/>
    </row>
    <row r="63" spans="1:10" ht="15" customHeight="1">
      <c r="A63" s="1814" t="s">
        <v>1882</v>
      </c>
      <c r="B63" s="1815"/>
      <c r="C63" s="1815"/>
      <c r="D63" s="1815"/>
      <c r="E63" s="1815"/>
      <c r="F63" s="1815"/>
      <c r="G63" s="1815"/>
      <c r="H63" s="1815"/>
      <c r="I63" s="1815"/>
      <c r="J63" s="1815"/>
    </row>
    <row r="64" spans="1:10" ht="15" customHeight="1">
      <c r="A64" s="1814" t="s">
        <v>1881</v>
      </c>
      <c r="B64" s="1815"/>
      <c r="C64" s="1815"/>
      <c r="D64" s="1815"/>
      <c r="E64" s="1815"/>
      <c r="F64" s="1815"/>
      <c r="G64" s="1815"/>
      <c r="H64" s="1815"/>
      <c r="I64" s="1815"/>
      <c r="J64" s="1815"/>
    </row>
    <row r="65" spans="1:10" ht="15.75" customHeight="1">
      <c r="A65" s="1814" t="s">
        <v>1880</v>
      </c>
      <c r="B65" s="1815"/>
      <c r="C65" s="1815"/>
      <c r="D65" s="1815"/>
      <c r="E65" s="1815"/>
      <c r="F65" s="1815"/>
      <c r="G65" s="1815"/>
      <c r="H65" s="1815"/>
      <c r="I65" s="1815"/>
      <c r="J65" s="1815"/>
    </row>
    <row r="66" spans="1:10" ht="27" customHeight="1">
      <c r="A66" s="1814" t="s">
        <v>1879</v>
      </c>
      <c r="B66" s="1815"/>
      <c r="C66" s="1815"/>
      <c r="D66" s="1815"/>
      <c r="E66" s="1815"/>
      <c r="F66" s="1815"/>
      <c r="G66" s="1815"/>
      <c r="H66" s="1815"/>
      <c r="I66" s="1815"/>
      <c r="J66" s="1815"/>
    </row>
    <row r="67" spans="1:10" ht="33.75" customHeight="1">
      <c r="A67" s="1814" t="s">
        <v>1878</v>
      </c>
      <c r="B67" s="1815"/>
      <c r="C67" s="1815"/>
      <c r="D67" s="1815"/>
      <c r="E67" s="1815"/>
      <c r="F67" s="1815"/>
      <c r="G67" s="1815"/>
      <c r="H67" s="1815"/>
      <c r="I67" s="1815"/>
      <c r="J67" s="1815"/>
    </row>
    <row r="68" spans="1:10" ht="15">
      <c r="A68" s="1212"/>
      <c r="B68" s="9"/>
      <c r="C68" s="11"/>
      <c r="D68" s="9"/>
      <c r="E68" s="11"/>
      <c r="F68" s="9"/>
      <c r="G68" s="11"/>
      <c r="H68" s="9"/>
      <c r="I68" s="1274"/>
      <c r="J68" s="9"/>
    </row>
    <row r="69" spans="1:10" ht="15">
      <c r="A69" s="1212"/>
      <c r="B69" s="9"/>
      <c r="C69" s="9"/>
      <c r="D69" s="9"/>
      <c r="E69" s="9"/>
      <c r="F69" s="9"/>
      <c r="G69" s="9"/>
      <c r="H69" s="9"/>
      <c r="I69" s="1274"/>
      <c r="J69" s="9"/>
    </row>
    <row r="70" spans="1:10" ht="15">
      <c r="A70" s="1212"/>
      <c r="B70" s="9"/>
      <c r="C70" s="11"/>
      <c r="D70" s="9"/>
      <c r="E70" s="11"/>
      <c r="F70" s="9"/>
      <c r="G70" s="11"/>
      <c r="H70" s="9"/>
      <c r="I70" s="1274"/>
      <c r="J70" s="9"/>
    </row>
    <row r="71" spans="1:10" ht="15">
      <c r="A71" s="1212"/>
      <c r="B71" s="9"/>
      <c r="C71" s="9"/>
      <c r="D71" s="9"/>
      <c r="E71" s="9"/>
      <c r="F71" s="9"/>
      <c r="G71" s="9"/>
      <c r="H71" s="9"/>
      <c r="I71" s="1274"/>
      <c r="J71" s="9"/>
    </row>
    <row r="72" spans="1:10" ht="15">
      <c r="A72" s="1212"/>
      <c r="B72" s="9"/>
      <c r="C72" s="11"/>
      <c r="D72" s="9"/>
      <c r="E72" s="11"/>
      <c r="F72" s="9"/>
      <c r="G72" s="11"/>
      <c r="H72" s="9"/>
      <c r="I72" s="1274"/>
      <c r="J72" s="9"/>
    </row>
    <row r="73" spans="1:10" ht="15">
      <c r="A73" s="1212"/>
      <c r="B73" s="9"/>
      <c r="C73" s="9"/>
      <c r="D73" s="9"/>
      <c r="E73" s="9"/>
      <c r="F73" s="9"/>
      <c r="G73" s="9"/>
      <c r="H73" s="9"/>
      <c r="I73" s="1274"/>
      <c r="J73" s="9"/>
    </row>
    <row r="74" spans="1:10" ht="15">
      <c r="A74" s="1212"/>
      <c r="B74" s="9"/>
      <c r="C74" s="9"/>
      <c r="D74" s="9"/>
      <c r="E74" s="9"/>
      <c r="F74" s="9"/>
      <c r="G74" s="9"/>
      <c r="H74" s="9"/>
      <c r="I74" s="1274"/>
      <c r="J74" s="9"/>
    </row>
    <row r="75" spans="1:10" ht="15">
      <c r="A75" s="1212"/>
      <c r="B75" s="9"/>
      <c r="C75" s="9"/>
      <c r="D75" s="9"/>
      <c r="E75" s="9"/>
      <c r="F75" s="9"/>
      <c r="G75" s="9"/>
      <c r="H75" s="9"/>
      <c r="I75" s="1274"/>
      <c r="J75" s="9"/>
    </row>
    <row r="76" spans="1:10">
      <c r="B76" s="1208"/>
      <c r="C76" s="1208"/>
      <c r="D76" s="1208"/>
      <c r="E76" s="1209"/>
      <c r="F76" s="1209"/>
    </row>
    <row r="77" spans="1:10">
      <c r="B77" s="1208"/>
      <c r="C77" s="1208"/>
      <c r="D77" s="1208"/>
      <c r="E77" s="1209"/>
      <c r="F77" s="1209"/>
    </row>
    <row r="78" spans="1:10">
      <c r="B78" s="1208"/>
      <c r="C78" s="1209"/>
      <c r="D78" s="1208"/>
      <c r="E78" s="1209"/>
      <c r="F78" s="1209"/>
    </row>
    <row r="79" spans="1:10">
      <c r="B79" s="1208"/>
      <c r="C79" s="1208"/>
      <c r="D79" s="1208"/>
      <c r="E79" s="1209"/>
      <c r="F79" s="1209"/>
    </row>
    <row r="80" spans="1:10">
      <c r="B80" s="1208"/>
      <c r="C80" s="1208"/>
      <c r="D80" s="1208"/>
      <c r="E80" s="1209"/>
      <c r="F80" s="1209"/>
    </row>
    <row r="81" spans="2:6">
      <c r="B81" s="1208"/>
      <c r="C81" s="1208"/>
      <c r="D81" s="1208"/>
      <c r="E81" s="1209"/>
      <c r="F81" s="1209"/>
    </row>
    <row r="82" spans="2:6">
      <c r="B82" s="1208"/>
      <c r="C82" s="1208"/>
      <c r="D82" s="1208"/>
      <c r="E82" s="1209"/>
      <c r="F82" s="1209"/>
    </row>
    <row r="83" spans="2:6">
      <c r="B83" s="1208"/>
      <c r="C83" s="1208"/>
      <c r="D83" s="1208"/>
      <c r="E83" s="1209"/>
      <c r="F83" s="1209"/>
    </row>
    <row r="84" spans="2:6">
      <c r="B84" s="1208"/>
      <c r="C84" s="1208"/>
      <c r="D84" s="1208"/>
      <c r="E84" s="1209"/>
      <c r="F84" s="1209"/>
    </row>
    <row r="85" spans="2:6">
      <c r="B85" s="1208"/>
      <c r="C85" s="1208"/>
      <c r="D85" s="1208"/>
      <c r="E85" s="1209"/>
      <c r="F85" s="1209"/>
    </row>
    <row r="86" spans="2:6">
      <c r="B86" s="1208"/>
      <c r="C86" s="1208"/>
      <c r="D86" s="1208"/>
      <c r="E86" s="1209"/>
      <c r="F86" s="1209"/>
    </row>
    <row r="87" spans="2:6">
      <c r="B87" s="1208"/>
      <c r="C87" s="1208"/>
      <c r="D87" s="1208"/>
      <c r="E87" s="1209"/>
      <c r="F87" s="1209"/>
    </row>
    <row r="88" spans="2:6">
      <c r="B88" s="1208"/>
      <c r="C88" s="1208"/>
      <c r="D88" s="1208"/>
      <c r="E88" s="1209"/>
      <c r="F88" s="1209"/>
    </row>
    <row r="89" spans="2:6">
      <c r="B89" s="1208"/>
      <c r="C89" s="1209"/>
      <c r="D89" s="1208"/>
      <c r="E89" s="1209"/>
      <c r="F89" s="1209"/>
    </row>
    <row r="90" spans="2:6">
      <c r="B90" s="1208"/>
      <c r="C90" s="1208"/>
      <c r="D90" s="1208"/>
      <c r="E90" s="1209"/>
      <c r="F90" s="1209"/>
    </row>
    <row r="91" spans="2:6">
      <c r="B91" s="1208"/>
      <c r="C91" s="1208"/>
      <c r="D91" s="1208"/>
      <c r="E91" s="1209"/>
      <c r="F91" s="1209"/>
    </row>
    <row r="92" spans="2:6">
      <c r="B92" s="1208"/>
      <c r="C92" s="1208"/>
      <c r="D92" s="1208"/>
      <c r="E92" s="1209"/>
      <c r="F92" s="1209"/>
    </row>
    <row r="93" spans="2:6">
      <c r="B93" s="1208"/>
      <c r="C93" s="1208"/>
      <c r="D93" s="1208"/>
      <c r="E93" s="1209"/>
      <c r="F93" s="1209"/>
    </row>
    <row r="94" spans="2:6">
      <c r="B94" s="1208"/>
      <c r="C94" s="1208"/>
      <c r="D94" s="1208"/>
      <c r="E94" s="1209"/>
      <c r="F94" s="1209"/>
    </row>
    <row r="95" spans="2:6">
      <c r="B95" s="1208"/>
      <c r="C95" s="1208"/>
      <c r="D95" s="1208"/>
      <c r="E95" s="1209"/>
      <c r="F95" s="1209"/>
    </row>
    <row r="96" spans="2:6">
      <c r="B96" s="1208"/>
      <c r="C96" s="1208"/>
      <c r="D96" s="1208"/>
      <c r="E96" s="1209"/>
      <c r="F96" s="1209"/>
    </row>
    <row r="97" spans="2:6">
      <c r="B97" s="1208"/>
      <c r="C97" s="1208"/>
      <c r="D97" s="1208"/>
      <c r="E97" s="1209"/>
      <c r="F97" s="1209"/>
    </row>
    <row r="98" spans="2:6">
      <c r="B98" s="1208"/>
      <c r="C98" s="1208"/>
      <c r="D98" s="1208"/>
      <c r="E98" s="1209"/>
      <c r="F98" s="1209"/>
    </row>
    <row r="99" spans="2:6">
      <c r="B99" s="1208"/>
      <c r="C99" s="1208"/>
      <c r="D99" s="1208"/>
      <c r="E99" s="1209"/>
      <c r="F99" s="1209"/>
    </row>
    <row r="100" spans="2:6">
      <c r="B100" s="1208"/>
      <c r="C100" s="1208"/>
      <c r="D100" s="1208"/>
      <c r="E100" s="1209"/>
      <c r="F100" s="1209"/>
    </row>
    <row r="101" spans="2:6">
      <c r="B101" s="1208"/>
      <c r="C101" s="1208"/>
      <c r="D101" s="1208"/>
      <c r="E101" s="1209"/>
      <c r="F101" s="1209"/>
    </row>
    <row r="102" spans="2:6">
      <c r="B102" s="1208"/>
      <c r="C102" s="1208"/>
      <c r="D102" s="1208"/>
      <c r="E102" s="1209"/>
      <c r="F102" s="1209"/>
    </row>
    <row r="103" spans="2:6">
      <c r="B103" s="1208"/>
      <c r="C103" s="1208"/>
      <c r="D103" s="1208"/>
      <c r="E103" s="1209"/>
      <c r="F103" s="1209"/>
    </row>
    <row r="104" spans="2:6">
      <c r="B104" s="1208"/>
      <c r="C104" s="1208"/>
      <c r="D104" s="1208"/>
      <c r="E104" s="1209"/>
      <c r="F104" s="1209"/>
    </row>
    <row r="105" spans="2:6">
      <c r="B105" s="1208"/>
    </row>
    <row r="106" spans="2:6">
      <c r="B106" s="1208"/>
    </row>
    <row r="107" spans="2:6">
      <c r="B107" s="1208"/>
    </row>
    <row r="108" spans="2:6">
      <c r="B108" s="1208"/>
    </row>
    <row r="109" spans="2:6">
      <c r="B109" s="1208"/>
    </row>
    <row r="110" spans="2:6">
      <c r="B110" s="1208"/>
    </row>
    <row r="111" spans="2:6">
      <c r="B111" s="1208"/>
    </row>
    <row r="112" spans="2:6">
      <c r="B112" s="1208"/>
    </row>
    <row r="113" spans="2:2">
      <c r="B113" s="1208"/>
    </row>
    <row r="114" spans="2:2">
      <c r="B114" s="1208"/>
    </row>
    <row r="115" spans="2:2">
      <c r="B115" s="1208"/>
    </row>
    <row r="116" spans="2:2">
      <c r="B116" s="1208"/>
    </row>
    <row r="117" spans="2:2">
      <c r="B117" s="1208"/>
    </row>
    <row r="118" spans="2:2">
      <c r="B118" s="1208"/>
    </row>
    <row r="119" spans="2:2">
      <c r="B119" s="1208"/>
    </row>
    <row r="120" spans="2:2">
      <c r="B120" s="1208"/>
    </row>
    <row r="121" spans="2:2">
      <c r="B121" s="1208"/>
    </row>
  </sheetData>
  <mergeCells count="7">
    <mergeCell ref="A66:J66"/>
    <mergeCell ref="A67:J67"/>
    <mergeCell ref="A61:J61"/>
    <mergeCell ref="A62:J62"/>
    <mergeCell ref="A63:J63"/>
    <mergeCell ref="A64:J64"/>
    <mergeCell ref="A65:J65"/>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oddFooter xml:space="preserve">&amp;L&amp;F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J121"/>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317" customWidth="1"/>
    <col min="2" max="2" width="7.28515625" style="1316" customWidth="1"/>
    <col min="3" max="3" width="13.7109375" style="1315" customWidth="1"/>
    <col min="4" max="4" width="3" style="1315" customWidth="1"/>
    <col min="5" max="5" width="13.7109375" style="311" customWidth="1"/>
    <col min="6" max="6" width="2.85546875" style="1313" customWidth="1"/>
    <col min="7" max="7" width="13.7109375" style="311" customWidth="1"/>
    <col min="8" max="8" width="3.140625" style="1313" bestFit="1" customWidth="1"/>
    <col min="9" max="9" width="13.7109375" style="1314" customWidth="1"/>
    <col min="10" max="10" width="3.140625" style="1313" bestFit="1" customWidth="1"/>
    <col min="11" max="16384" width="9.140625" style="1312"/>
  </cols>
  <sheetData>
    <row r="1" spans="1:10" s="1360" customFormat="1" ht="15.75">
      <c r="A1" s="1365" t="s">
        <v>53</v>
      </c>
      <c r="B1" s="1375">
        <v>2016</v>
      </c>
      <c r="C1" s="1374"/>
      <c r="E1" s="1374"/>
      <c r="G1" s="1373"/>
      <c r="H1" s="1366"/>
      <c r="I1" s="1367"/>
      <c r="J1" s="1366"/>
    </row>
    <row r="2" spans="1:10" s="1360" customFormat="1" ht="15.75">
      <c r="A2" s="1365" t="s">
        <v>52</v>
      </c>
      <c r="B2" s="1372" t="s">
        <v>51</v>
      </c>
      <c r="C2" s="1372" t="s">
        <v>50</v>
      </c>
      <c r="D2" s="1366"/>
      <c r="E2" s="1371"/>
      <c r="F2" s="1369"/>
      <c r="G2" s="1371"/>
      <c r="H2" s="1366"/>
      <c r="I2" s="1367"/>
      <c r="J2" s="1366"/>
    </row>
    <row r="3" spans="1:10" s="1360" customFormat="1" ht="15.75">
      <c r="A3" s="1365" t="s">
        <v>49</v>
      </c>
      <c r="B3" s="1370" t="s">
        <v>1278</v>
      </c>
      <c r="C3" s="1370" t="s">
        <v>1647</v>
      </c>
      <c r="D3" s="1366"/>
      <c r="E3" s="1368"/>
      <c r="F3" s="1369"/>
      <c r="G3" s="1368"/>
      <c r="H3" s="1366"/>
      <c r="I3" s="1367"/>
      <c r="J3" s="1366"/>
    </row>
    <row r="4" spans="1:10" s="1360" customFormat="1" ht="15.75">
      <c r="A4" s="1365" t="s">
        <v>46</v>
      </c>
      <c r="B4" s="1370" t="s">
        <v>1728</v>
      </c>
      <c r="C4" s="1370" t="s">
        <v>1727</v>
      </c>
      <c r="D4" s="1366"/>
      <c r="E4" s="1368"/>
      <c r="F4" s="1369"/>
      <c r="G4" s="1368"/>
      <c r="H4" s="1366"/>
      <c r="I4" s="1367"/>
      <c r="J4" s="1366"/>
    </row>
    <row r="5" spans="1:10" s="1360" customFormat="1" ht="15.75">
      <c r="A5" s="1365" t="s">
        <v>43</v>
      </c>
      <c r="B5" s="1364" t="s">
        <v>1934</v>
      </c>
      <c r="C5" s="1364" t="s">
        <v>1933</v>
      </c>
      <c r="D5" s="1363"/>
      <c r="E5" s="1362"/>
      <c r="G5" s="1362"/>
      <c r="I5" s="1361"/>
    </row>
    <row r="6" spans="1:10" s="1345" customFormat="1">
      <c r="A6" s="1359"/>
      <c r="B6" s="1358"/>
      <c r="C6" s="1357"/>
      <c r="D6" s="1355"/>
      <c r="E6" s="1357"/>
      <c r="F6" s="1355"/>
      <c r="G6" s="1357"/>
      <c r="H6" s="1355"/>
      <c r="I6" s="1356" t="s">
        <v>41</v>
      </c>
      <c r="J6" s="1355"/>
    </row>
    <row r="7" spans="1:10">
      <c r="C7" s="1354" t="s">
        <v>40</v>
      </c>
      <c r="D7" s="1352" t="s">
        <v>37</v>
      </c>
      <c r="E7" s="1354" t="s">
        <v>40</v>
      </c>
      <c r="F7" s="1352" t="s">
        <v>37</v>
      </c>
      <c r="G7" s="1354" t="s">
        <v>39</v>
      </c>
      <c r="H7" s="1352" t="s">
        <v>37</v>
      </c>
      <c r="I7" s="1353" t="s">
        <v>38</v>
      </c>
      <c r="J7" s="1352" t="s">
        <v>37</v>
      </c>
    </row>
    <row r="8" spans="1:10" s="1345" customFormat="1" ht="14.25">
      <c r="A8" s="1351"/>
      <c r="B8" s="1350"/>
      <c r="C8" s="1349" t="str">
        <f>"FY " &amp; FiscalYear - 3</f>
        <v>FY 2013</v>
      </c>
      <c r="D8" s="1346" t="s">
        <v>36</v>
      </c>
      <c r="E8" s="1349" t="str">
        <f>"FY " &amp; FiscalYear - 2</f>
        <v>FY 2014</v>
      </c>
      <c r="F8" s="1346" t="s">
        <v>36</v>
      </c>
      <c r="G8" s="1348" t="str">
        <f>"FY " &amp; FiscalYear - 1</f>
        <v>FY 2015</v>
      </c>
      <c r="H8" s="1346" t="s">
        <v>36</v>
      </c>
      <c r="I8" s="1347" t="str">
        <f>"FY " &amp; FiscalYear</f>
        <v>FY 2016</v>
      </c>
      <c r="J8" s="1346" t="s">
        <v>36</v>
      </c>
    </row>
    <row r="9" spans="1:10" s="1328" customFormat="1">
      <c r="A9" s="367" t="s">
        <v>35</v>
      </c>
      <c r="B9" s="366"/>
    </row>
    <row r="10" spans="1:10" s="1328" customFormat="1">
      <c r="A10" s="367" t="s">
        <v>1819</v>
      </c>
      <c r="B10" s="366"/>
    </row>
    <row r="11" spans="1:10" s="108" customFormat="1">
      <c r="A11" s="1329" t="s">
        <v>1932</v>
      </c>
      <c r="B11" s="295"/>
      <c r="C11" s="102">
        <f>C13+C19</f>
        <v>10811</v>
      </c>
      <c r="E11" s="102">
        <f>E13+E19</f>
        <v>10884</v>
      </c>
      <c r="G11" s="102">
        <f>G13+G19</f>
        <v>11030</v>
      </c>
      <c r="I11" s="102">
        <f>I13+I19</f>
        <v>11030</v>
      </c>
    </row>
    <row r="12" spans="1:10" s="108" customFormat="1">
      <c r="A12" s="1329" t="s">
        <v>1931</v>
      </c>
      <c r="B12" s="295"/>
      <c r="C12" s="102">
        <f>C14+C20</f>
        <v>8623</v>
      </c>
      <c r="E12" s="102">
        <f>E14+E20</f>
        <v>8568</v>
      </c>
      <c r="G12" s="102">
        <f>G14+G20</f>
        <v>8667</v>
      </c>
      <c r="I12" s="102">
        <f>I14+I20</f>
        <v>8667</v>
      </c>
    </row>
    <row r="13" spans="1:10" s="108" customFormat="1">
      <c r="A13" s="296" t="s">
        <v>1863</v>
      </c>
      <c r="B13" s="295"/>
      <c r="C13" s="102">
        <f>C15+C17</f>
        <v>7087</v>
      </c>
      <c r="E13" s="102">
        <f>E15+E17</f>
        <v>7139</v>
      </c>
      <c r="G13" s="102">
        <f>G15+G17</f>
        <v>7331</v>
      </c>
      <c r="I13" s="102">
        <f>I15+I17</f>
        <v>7331</v>
      </c>
    </row>
    <row r="14" spans="1:10" s="108" customFormat="1">
      <c r="A14" s="296" t="s">
        <v>1930</v>
      </c>
      <c r="B14" s="295"/>
      <c r="C14" s="102">
        <f>C16+C18</f>
        <v>5584</v>
      </c>
      <c r="E14" s="102">
        <f>E16+E18</f>
        <v>5577</v>
      </c>
      <c r="G14" s="102">
        <f>G16+G18</f>
        <v>5706</v>
      </c>
      <c r="I14" s="102">
        <f>I16+I18</f>
        <v>5706</v>
      </c>
    </row>
    <row r="15" spans="1:10" s="108" customFormat="1">
      <c r="A15" s="361" t="s">
        <v>1869</v>
      </c>
      <c r="B15" s="295"/>
      <c r="C15" s="1343">
        <v>5648</v>
      </c>
      <c r="E15" s="1343">
        <v>5639</v>
      </c>
      <c r="G15" s="1343">
        <v>5751</v>
      </c>
      <c r="I15" s="1343">
        <v>5751</v>
      </c>
    </row>
    <row r="16" spans="1:10" s="108" customFormat="1">
      <c r="A16" s="361" t="s">
        <v>1928</v>
      </c>
      <c r="B16" s="295"/>
      <c r="C16" s="1343">
        <v>5059</v>
      </c>
      <c r="E16" s="1343">
        <v>5032</v>
      </c>
      <c r="G16" s="1343">
        <v>5132</v>
      </c>
      <c r="I16" s="1343">
        <v>5132</v>
      </c>
    </row>
    <row r="17" spans="1:9" s="108" customFormat="1">
      <c r="A17" s="361" t="s">
        <v>1867</v>
      </c>
      <c r="B17" s="295"/>
      <c r="C17" s="1343">
        <v>1439</v>
      </c>
      <c r="E17" s="1343">
        <v>1500</v>
      </c>
      <c r="G17" s="1343">
        <v>1580</v>
      </c>
      <c r="I17" s="1343">
        <v>1580</v>
      </c>
    </row>
    <row r="18" spans="1:9" s="108" customFormat="1">
      <c r="A18" s="361" t="s">
        <v>1927</v>
      </c>
      <c r="B18" s="295"/>
      <c r="C18" s="1343">
        <v>525</v>
      </c>
      <c r="E18" s="1343">
        <v>545</v>
      </c>
      <c r="G18" s="1343">
        <v>574</v>
      </c>
      <c r="I18" s="1343">
        <v>574</v>
      </c>
    </row>
    <row r="19" spans="1:9" s="108" customFormat="1">
      <c r="A19" s="296" t="s">
        <v>1862</v>
      </c>
      <c r="B19" s="295"/>
      <c r="C19" s="102">
        <f>C21+C23</f>
        <v>3724</v>
      </c>
      <c r="E19" s="102">
        <f>E21+E23</f>
        <v>3745</v>
      </c>
      <c r="G19" s="102">
        <f>G21+G23</f>
        <v>3699</v>
      </c>
      <c r="I19" s="102">
        <f>I21+I23</f>
        <v>3699</v>
      </c>
    </row>
    <row r="20" spans="1:9" s="108" customFormat="1">
      <c r="A20" s="296" t="s">
        <v>1929</v>
      </c>
      <c r="B20" s="295"/>
      <c r="C20" s="102">
        <f>C22+C24</f>
        <v>3039</v>
      </c>
      <c r="E20" s="102">
        <f>E22+E24</f>
        <v>2991</v>
      </c>
      <c r="G20" s="102">
        <f>G22+G24</f>
        <v>2961</v>
      </c>
      <c r="I20" s="102">
        <f>I22+I24</f>
        <v>2961</v>
      </c>
    </row>
    <row r="21" spans="1:9" s="108" customFormat="1">
      <c r="A21" s="361" t="s">
        <v>1869</v>
      </c>
      <c r="B21" s="295"/>
      <c r="C21" s="1343">
        <v>1912</v>
      </c>
      <c r="E21" s="1343">
        <v>1867</v>
      </c>
      <c r="G21" s="1343">
        <v>1880</v>
      </c>
      <c r="I21" s="1343">
        <v>1880</v>
      </c>
    </row>
    <row r="22" spans="1:9" s="108" customFormat="1">
      <c r="A22" s="361" t="s">
        <v>1928</v>
      </c>
      <c r="B22" s="295"/>
      <c r="C22" s="1343">
        <v>1779</v>
      </c>
      <c r="E22" s="1343">
        <v>1659</v>
      </c>
      <c r="G22" s="1343">
        <v>1671</v>
      </c>
      <c r="I22" s="1343">
        <v>1671</v>
      </c>
    </row>
    <row r="23" spans="1:9" s="108" customFormat="1">
      <c r="A23" s="361" t="s">
        <v>1867</v>
      </c>
      <c r="B23" s="295"/>
      <c r="C23" s="1343">
        <v>1812</v>
      </c>
      <c r="E23" s="1343">
        <v>1878</v>
      </c>
      <c r="G23" s="1343">
        <v>1819</v>
      </c>
      <c r="I23" s="1343">
        <v>1819</v>
      </c>
    </row>
    <row r="24" spans="1:9" s="108" customFormat="1">
      <c r="A24" s="361" t="s">
        <v>1927</v>
      </c>
      <c r="B24" s="295"/>
      <c r="C24" s="1343">
        <v>1260</v>
      </c>
      <c r="E24" s="1343">
        <v>1332</v>
      </c>
      <c r="G24" s="1343">
        <v>1290</v>
      </c>
      <c r="I24" s="1343">
        <v>1290</v>
      </c>
    </row>
    <row r="25" spans="1:9" s="108" customFormat="1">
      <c r="A25" s="296" t="s">
        <v>1926</v>
      </c>
      <c r="B25" s="295"/>
      <c r="C25" s="1343">
        <v>4887</v>
      </c>
      <c r="E25" s="1343">
        <v>4437</v>
      </c>
      <c r="G25" s="1343">
        <v>4437</v>
      </c>
      <c r="I25" s="1343">
        <v>4437</v>
      </c>
    </row>
    <row r="26" spans="1:9" s="108" customFormat="1">
      <c r="A26" s="1329" t="s">
        <v>1861</v>
      </c>
      <c r="B26" s="295"/>
      <c r="C26" s="1343">
        <v>106</v>
      </c>
      <c r="E26" s="1343">
        <v>103</v>
      </c>
      <c r="F26" s="1343"/>
      <c r="G26" s="1343">
        <v>105</v>
      </c>
      <c r="I26" s="101">
        <v>107</v>
      </c>
    </row>
    <row r="27" spans="1:9" s="108" customFormat="1">
      <c r="A27" s="1329" t="s">
        <v>1860</v>
      </c>
      <c r="B27" s="295"/>
      <c r="C27" s="1343">
        <v>1572</v>
      </c>
      <c r="E27" s="1343">
        <v>1499</v>
      </c>
      <c r="G27" s="1343">
        <v>1541</v>
      </c>
      <c r="I27" s="101">
        <v>1541</v>
      </c>
    </row>
    <row r="28" spans="1:9" s="108" customFormat="1">
      <c r="A28" s="1329" t="s">
        <v>1904</v>
      </c>
      <c r="B28" s="295"/>
      <c r="C28" s="1344"/>
      <c r="E28" s="1344"/>
      <c r="G28" s="1344"/>
      <c r="I28" s="107"/>
    </row>
    <row r="29" spans="1:9" s="108" customFormat="1">
      <c r="A29" s="296" t="s">
        <v>1858</v>
      </c>
      <c r="B29" s="295"/>
      <c r="C29" s="1343">
        <v>1610</v>
      </c>
      <c r="E29" s="1343">
        <v>1496</v>
      </c>
      <c r="G29" s="1343">
        <v>1500</v>
      </c>
      <c r="I29" s="1343">
        <v>1500</v>
      </c>
    </row>
    <row r="30" spans="1:9" s="108" customFormat="1">
      <c r="A30" s="296" t="s">
        <v>1857</v>
      </c>
      <c r="B30" s="295"/>
      <c r="C30" s="1343">
        <v>992</v>
      </c>
      <c r="E30" s="1343">
        <v>1049</v>
      </c>
      <c r="G30" s="1343">
        <v>1100</v>
      </c>
      <c r="I30" s="1343">
        <v>1100</v>
      </c>
    </row>
    <row r="31" spans="1:9" s="108" customFormat="1">
      <c r="A31" s="296" t="s">
        <v>1856</v>
      </c>
      <c r="B31" s="295"/>
      <c r="C31" s="1343">
        <v>357</v>
      </c>
      <c r="E31" s="1343">
        <v>324</v>
      </c>
      <c r="G31" s="1343">
        <v>340</v>
      </c>
      <c r="I31" s="1343">
        <v>340</v>
      </c>
    </row>
    <row r="32" spans="1:9" s="108" customFormat="1">
      <c r="A32" s="1329" t="s">
        <v>1925</v>
      </c>
      <c r="B32" s="295"/>
      <c r="C32" s="1342" t="s">
        <v>1924</v>
      </c>
      <c r="E32" s="1342" t="s">
        <v>1923</v>
      </c>
      <c r="F32" s="1342"/>
      <c r="G32" s="1342" t="s">
        <v>1922</v>
      </c>
      <c r="I32" s="1342" t="s">
        <v>1922</v>
      </c>
    </row>
    <row r="33" spans="1:9" s="108" customFormat="1" ht="25.5">
      <c r="A33" s="295" t="s">
        <v>1899</v>
      </c>
      <c r="B33" s="295"/>
      <c r="C33" s="1341">
        <v>818</v>
      </c>
      <c r="E33" s="1341">
        <v>867</v>
      </c>
      <c r="G33" s="1340">
        <v>848</v>
      </c>
      <c r="I33" s="1338"/>
    </row>
    <row r="34" spans="1:9" s="108" customFormat="1">
      <c r="A34" s="296" t="s">
        <v>1921</v>
      </c>
      <c r="B34" s="295"/>
      <c r="C34" s="1340">
        <v>559</v>
      </c>
      <c r="E34" s="1340">
        <v>555</v>
      </c>
      <c r="G34" s="1340">
        <v>551</v>
      </c>
      <c r="I34" s="1338"/>
    </row>
    <row r="35" spans="1:9" s="108" customFormat="1">
      <c r="A35" s="296" t="s">
        <v>1920</v>
      </c>
      <c r="B35" s="295"/>
      <c r="C35" s="1340">
        <v>518</v>
      </c>
      <c r="E35" s="1340">
        <v>523</v>
      </c>
      <c r="G35" s="1340">
        <v>508</v>
      </c>
      <c r="I35" s="1338"/>
    </row>
    <row r="36" spans="1:9" s="108" customFormat="1">
      <c r="A36" s="296" t="s">
        <v>1919</v>
      </c>
      <c r="B36" s="295"/>
      <c r="C36" s="1341">
        <v>535</v>
      </c>
      <c r="E36" s="1341">
        <v>515</v>
      </c>
      <c r="G36" s="1340">
        <v>523</v>
      </c>
      <c r="I36" s="1338"/>
    </row>
    <row r="37" spans="1:9" s="108" customFormat="1">
      <c r="A37" s="296" t="s">
        <v>1918</v>
      </c>
      <c r="B37" s="295"/>
      <c r="C37" s="1339">
        <f>SUM(C34:C36)</f>
        <v>1612</v>
      </c>
      <c r="E37" s="1339">
        <f>SUM(E34:E36)</f>
        <v>1593</v>
      </c>
      <c r="G37" s="1339">
        <f>SUM(G34:G36)</f>
        <v>1582</v>
      </c>
      <c r="I37" s="1338"/>
    </row>
    <row r="38" spans="1:9" s="108" customFormat="1">
      <c r="A38" s="1329" t="s">
        <v>1917</v>
      </c>
      <c r="B38" s="295"/>
      <c r="C38" s="1335"/>
    </row>
    <row r="39" spans="1:9" s="108" customFormat="1">
      <c r="A39" s="296" t="s">
        <v>1831</v>
      </c>
      <c r="B39" s="295"/>
      <c r="C39" s="1336">
        <v>0.74199999999999999</v>
      </c>
      <c r="E39" s="1336">
        <v>0.85599999999999998</v>
      </c>
      <c r="G39" s="1335"/>
      <c r="I39" s="1335"/>
    </row>
    <row r="40" spans="1:9" s="108" customFormat="1">
      <c r="A40" s="296" t="s">
        <v>1830</v>
      </c>
      <c r="B40" s="295"/>
      <c r="C40" s="1337">
        <v>0.60199999999999998</v>
      </c>
      <c r="E40" s="1336">
        <v>0.626</v>
      </c>
      <c r="G40" s="1335"/>
      <c r="I40" s="1335"/>
    </row>
    <row r="41" spans="1:9" s="108" customFormat="1">
      <c r="A41" s="1329" t="s">
        <v>1886</v>
      </c>
      <c r="B41" s="295"/>
      <c r="C41" s="1334"/>
      <c r="E41" s="1334"/>
      <c r="G41" s="1330"/>
    </row>
    <row r="42" spans="1:9" s="108" customFormat="1">
      <c r="A42" s="376" t="s">
        <v>1916</v>
      </c>
      <c r="B42" s="295"/>
      <c r="C42" s="469">
        <v>28986</v>
      </c>
      <c r="D42" s="469"/>
      <c r="E42" s="469">
        <v>29788</v>
      </c>
      <c r="F42" s="469"/>
      <c r="G42" s="469">
        <v>30200</v>
      </c>
      <c r="I42" s="1330"/>
    </row>
    <row r="43" spans="1:9" s="108" customFormat="1">
      <c r="A43" s="376" t="s">
        <v>1827</v>
      </c>
      <c r="B43" s="295"/>
      <c r="C43" s="469">
        <v>10356</v>
      </c>
      <c r="D43" s="469"/>
      <c r="E43" s="469">
        <v>10718</v>
      </c>
      <c r="F43" s="469"/>
      <c r="G43" s="469">
        <v>10954</v>
      </c>
      <c r="I43" s="1330"/>
    </row>
    <row r="44" spans="1:9" s="108" customFormat="1">
      <c r="A44" s="376" t="s">
        <v>1826</v>
      </c>
      <c r="B44" s="295"/>
      <c r="C44" s="469">
        <v>23676</v>
      </c>
      <c r="D44" s="469"/>
      <c r="E44" s="469">
        <v>24742</v>
      </c>
      <c r="F44" s="469"/>
      <c r="G44" s="469">
        <v>25732</v>
      </c>
      <c r="I44" s="1330"/>
    </row>
    <row r="45" spans="1:9" s="108" customFormat="1">
      <c r="A45" s="376" t="s">
        <v>1825</v>
      </c>
      <c r="B45" s="295"/>
      <c r="C45" s="469">
        <v>2717</v>
      </c>
      <c r="D45" s="469"/>
      <c r="E45" s="469">
        <v>2781</v>
      </c>
      <c r="F45" s="469"/>
      <c r="G45" s="469">
        <v>2902</v>
      </c>
      <c r="I45" s="1330"/>
    </row>
    <row r="46" spans="1:9" s="1328" customFormat="1">
      <c r="A46" s="296"/>
      <c r="B46" s="366"/>
      <c r="C46" s="1333"/>
      <c r="D46" s="1333"/>
      <c r="E46" s="1333"/>
      <c r="F46" s="1333"/>
      <c r="G46" s="1333"/>
    </row>
    <row r="47" spans="1:9" s="1328" customFormat="1">
      <c r="A47" s="367" t="s">
        <v>305</v>
      </c>
      <c r="B47" s="366"/>
      <c r="C47" s="1332"/>
      <c r="D47" s="1332"/>
      <c r="E47" s="1332"/>
      <c r="F47" s="1332"/>
      <c r="G47" s="1332"/>
    </row>
    <row r="48" spans="1:9" s="108" customFormat="1">
      <c r="A48" s="367" t="s">
        <v>1819</v>
      </c>
      <c r="B48" s="295"/>
      <c r="C48" s="107"/>
      <c r="D48" s="107"/>
      <c r="E48" s="107"/>
      <c r="F48" s="107"/>
      <c r="G48" s="107"/>
    </row>
    <row r="49" spans="1:10" s="108" customFormat="1">
      <c r="A49" s="1329" t="s">
        <v>1818</v>
      </c>
      <c r="B49" s="295"/>
      <c r="C49" s="1331"/>
      <c r="D49" s="107"/>
      <c r="E49" s="107"/>
      <c r="F49" s="107"/>
      <c r="G49" s="107"/>
    </row>
    <row r="50" spans="1:10" s="108" customFormat="1">
      <c r="A50" s="296" t="s">
        <v>1007</v>
      </c>
      <c r="B50" s="295"/>
      <c r="C50" s="469">
        <v>106927100</v>
      </c>
      <c r="D50" s="107"/>
      <c r="E50" s="469">
        <v>109660970</v>
      </c>
      <c r="F50" s="107"/>
      <c r="G50" s="469">
        <v>117342523</v>
      </c>
      <c r="I50" s="1330"/>
    </row>
    <row r="51" spans="1:10" s="108" customFormat="1">
      <c r="A51" s="296" t="s">
        <v>1817</v>
      </c>
      <c r="B51" s="295"/>
      <c r="C51" s="469">
        <v>5046188</v>
      </c>
      <c r="D51" s="107"/>
      <c r="E51" s="469">
        <v>4164683</v>
      </c>
      <c r="F51" s="107"/>
      <c r="G51" s="469">
        <v>2917371</v>
      </c>
    </row>
    <row r="52" spans="1:10" s="108" customFormat="1">
      <c r="A52" s="296" t="s">
        <v>1816</v>
      </c>
      <c r="B52" s="295"/>
      <c r="C52" s="469">
        <v>1139966</v>
      </c>
      <c r="D52" s="107"/>
      <c r="E52" s="469">
        <v>1366035</v>
      </c>
      <c r="F52" s="107"/>
      <c r="G52" s="469">
        <v>1390758</v>
      </c>
    </row>
    <row r="53" spans="1:10" s="108" customFormat="1">
      <c r="A53" s="296" t="s">
        <v>1815</v>
      </c>
      <c r="B53" s="295"/>
      <c r="C53" s="469">
        <v>2047650</v>
      </c>
      <c r="D53" s="107"/>
      <c r="E53" s="469">
        <v>2076475</v>
      </c>
      <c r="F53" s="107"/>
      <c r="G53" s="469">
        <v>2019870</v>
      </c>
    </row>
    <row r="54" spans="1:10" s="108" customFormat="1">
      <c r="A54" s="296" t="s">
        <v>1814</v>
      </c>
      <c r="B54" s="295"/>
      <c r="C54" s="469">
        <v>11943304</v>
      </c>
      <c r="D54" s="107"/>
      <c r="E54" s="469">
        <v>13269873</v>
      </c>
      <c r="F54" s="107"/>
      <c r="G54" s="469">
        <v>12307928</v>
      </c>
    </row>
    <row r="55" spans="1:10" s="108" customFormat="1">
      <c r="A55" s="296" t="s">
        <v>1813</v>
      </c>
      <c r="B55" s="295"/>
      <c r="C55" s="469">
        <v>5650554</v>
      </c>
      <c r="D55" s="107"/>
      <c r="E55" s="469">
        <v>5576178</v>
      </c>
      <c r="F55" s="107"/>
      <c r="G55" s="469">
        <v>5455787</v>
      </c>
    </row>
    <row r="56" spans="1:10" s="108" customFormat="1">
      <c r="A56" s="296" t="s">
        <v>1812</v>
      </c>
      <c r="B56" s="295"/>
      <c r="C56" s="469">
        <v>18548729</v>
      </c>
      <c r="D56" s="107"/>
      <c r="E56" s="469">
        <v>18770013</v>
      </c>
      <c r="F56" s="107"/>
      <c r="G56" s="469">
        <v>18334725</v>
      </c>
    </row>
    <row r="57" spans="1:10" s="108" customFormat="1">
      <c r="A57" s="1329" t="s">
        <v>1915</v>
      </c>
      <c r="B57" s="295"/>
      <c r="C57" s="107"/>
      <c r="D57" s="107"/>
      <c r="E57" s="107"/>
      <c r="F57" s="107"/>
      <c r="G57" s="107"/>
    </row>
    <row r="58" spans="1:10" s="108" customFormat="1">
      <c r="A58" s="296" t="s">
        <v>1809</v>
      </c>
      <c r="B58" s="295"/>
      <c r="C58" s="469">
        <v>200000</v>
      </c>
      <c r="D58" s="107"/>
      <c r="E58" s="469">
        <v>200000</v>
      </c>
      <c r="F58" s="107"/>
      <c r="G58" s="469">
        <v>200000</v>
      </c>
      <c r="I58" s="469">
        <v>200000</v>
      </c>
    </row>
    <row r="59" spans="1:10" s="1328" customFormat="1">
      <c r="A59" s="361"/>
      <c r="B59" s="295"/>
    </row>
    <row r="60" spans="1:10" s="1321" customFormat="1" ht="14.25" customHeight="1">
      <c r="A60" s="1327" t="s">
        <v>1</v>
      </c>
      <c r="B60" s="1326"/>
      <c r="C60" s="1325"/>
      <c r="D60" s="1322"/>
      <c r="E60" s="1324"/>
      <c r="F60" s="1322"/>
      <c r="G60" s="1324"/>
      <c r="H60" s="1322"/>
      <c r="I60" s="1323"/>
      <c r="J60" s="1322"/>
    </row>
    <row r="61" spans="1:10" s="1321" customFormat="1" ht="30" customHeight="1">
      <c r="A61" s="1818" t="s">
        <v>1914</v>
      </c>
      <c r="B61" s="1819"/>
      <c r="C61" s="1819"/>
      <c r="D61" s="1819"/>
      <c r="E61" s="1819"/>
      <c r="F61" s="1819"/>
      <c r="G61" s="1819"/>
      <c r="H61" s="1819"/>
      <c r="I61" s="1819"/>
      <c r="J61" s="1819"/>
    </row>
    <row r="62" spans="1:10" ht="15.75" customHeight="1">
      <c r="A62" s="1818" t="s">
        <v>1913</v>
      </c>
      <c r="B62" s="1819"/>
      <c r="C62" s="1819"/>
      <c r="D62" s="1819"/>
      <c r="E62" s="1819"/>
      <c r="F62" s="1819"/>
      <c r="G62" s="1819"/>
      <c r="H62" s="1819"/>
      <c r="I62" s="1819"/>
      <c r="J62" s="1819"/>
    </row>
    <row r="63" spans="1:10" ht="15.75" customHeight="1">
      <c r="A63" s="1818" t="s">
        <v>1912</v>
      </c>
      <c r="B63" s="1819"/>
      <c r="C63" s="1819"/>
      <c r="D63" s="1819"/>
      <c r="E63" s="1819"/>
      <c r="F63" s="1819"/>
      <c r="G63" s="1819"/>
      <c r="H63" s="1819"/>
      <c r="I63" s="1819"/>
      <c r="J63" s="1819"/>
    </row>
    <row r="64" spans="1:10" ht="15.95" customHeight="1">
      <c r="A64" s="1818" t="s">
        <v>1911</v>
      </c>
      <c r="B64" s="1819"/>
      <c r="C64" s="1819"/>
      <c r="D64" s="1819"/>
      <c r="E64" s="1819"/>
      <c r="F64" s="1819"/>
      <c r="G64" s="1819"/>
      <c r="H64" s="1819"/>
      <c r="I64" s="1819"/>
      <c r="J64" s="1819"/>
    </row>
    <row r="65" spans="1:10" ht="15.95" customHeight="1">
      <c r="A65" s="1818" t="s">
        <v>1910</v>
      </c>
      <c r="B65" s="1819"/>
      <c r="C65" s="1819"/>
      <c r="D65" s="1819"/>
      <c r="E65" s="1819"/>
      <c r="F65" s="1819"/>
      <c r="G65" s="1819"/>
      <c r="H65" s="1819"/>
      <c r="I65" s="1819"/>
      <c r="J65" s="1819"/>
    </row>
    <row r="66" spans="1:10" ht="15.75" customHeight="1">
      <c r="A66" s="1818" t="s">
        <v>1909</v>
      </c>
      <c r="B66" s="1819"/>
      <c r="C66" s="1819"/>
      <c r="D66" s="1819"/>
      <c r="E66" s="1819"/>
      <c r="F66" s="1819"/>
      <c r="G66" s="1819"/>
      <c r="H66" s="1819"/>
      <c r="I66" s="1819"/>
      <c r="J66" s="1819"/>
    </row>
    <row r="67" spans="1:10" ht="27" customHeight="1">
      <c r="A67" s="1818" t="s">
        <v>1908</v>
      </c>
      <c r="B67" s="1819"/>
      <c r="C67" s="1819"/>
      <c r="D67" s="1819"/>
      <c r="E67" s="1819"/>
      <c r="F67" s="1819"/>
      <c r="G67" s="1819"/>
      <c r="H67" s="1819"/>
      <c r="I67" s="1819"/>
      <c r="J67" s="1819"/>
    </row>
    <row r="68" spans="1:10" ht="33.75" customHeight="1">
      <c r="A68" s="1818" t="s">
        <v>1907</v>
      </c>
      <c r="B68" s="1819"/>
      <c r="C68" s="1819"/>
      <c r="D68" s="1819"/>
      <c r="E68" s="1819"/>
      <c r="F68" s="1819"/>
      <c r="G68" s="1819"/>
      <c r="H68" s="1819"/>
      <c r="I68" s="1819"/>
      <c r="J68" s="1819"/>
    </row>
    <row r="69" spans="1:10" ht="15">
      <c r="A69" s="1320"/>
      <c r="B69" s="1128"/>
      <c r="C69" s="1128"/>
      <c r="D69" s="1128"/>
      <c r="E69" s="1128"/>
      <c r="F69" s="1128"/>
      <c r="G69" s="1128"/>
      <c r="H69" s="1128"/>
      <c r="I69" s="1319"/>
      <c r="J69" s="1128"/>
    </row>
    <row r="70" spans="1:10" ht="15">
      <c r="A70" s="1320"/>
      <c r="B70" s="1128"/>
      <c r="C70" s="1130"/>
      <c r="D70" s="1128"/>
      <c r="E70" s="1130"/>
      <c r="F70" s="1128"/>
      <c r="G70" s="1130"/>
      <c r="H70" s="1128"/>
      <c r="I70" s="1319"/>
      <c r="J70" s="1128"/>
    </row>
    <row r="71" spans="1:10" ht="15">
      <c r="A71" s="1320"/>
      <c r="B71" s="1128"/>
      <c r="C71" s="1128"/>
      <c r="D71" s="1128"/>
      <c r="E71" s="1128"/>
      <c r="F71" s="1128"/>
      <c r="G71" s="1128"/>
      <c r="H71" s="1128"/>
      <c r="I71" s="1319"/>
      <c r="J71" s="1128"/>
    </row>
    <row r="72" spans="1:10" ht="15">
      <c r="A72" s="1320"/>
      <c r="B72" s="1128"/>
      <c r="C72" s="1130"/>
      <c r="D72" s="1128"/>
      <c r="E72" s="1130"/>
      <c r="F72" s="1128"/>
      <c r="G72" s="1130"/>
      <c r="H72" s="1128"/>
      <c r="I72" s="1319"/>
      <c r="J72" s="1128"/>
    </row>
    <row r="73" spans="1:10" ht="15">
      <c r="A73" s="1320"/>
      <c r="B73" s="1128"/>
      <c r="C73" s="1128"/>
      <c r="D73" s="1128"/>
      <c r="E73" s="1128"/>
      <c r="F73" s="1128"/>
      <c r="G73" s="1128"/>
      <c r="H73" s="1128"/>
      <c r="I73" s="1319"/>
      <c r="J73" s="1128"/>
    </row>
    <row r="74" spans="1:10" ht="15">
      <c r="A74" s="1320"/>
      <c r="B74" s="1128"/>
      <c r="C74" s="1128"/>
      <c r="D74" s="1128"/>
      <c r="E74" s="1128"/>
      <c r="F74" s="1128"/>
      <c r="G74" s="1128"/>
      <c r="H74" s="1128"/>
      <c r="I74" s="1319"/>
      <c r="J74" s="1128"/>
    </row>
    <row r="75" spans="1:10" ht="15">
      <c r="A75" s="1320"/>
      <c r="B75" s="1128"/>
      <c r="C75" s="1128"/>
      <c r="D75" s="1128"/>
      <c r="E75" s="1128"/>
      <c r="F75" s="1128"/>
      <c r="G75" s="1128"/>
      <c r="H75" s="1128"/>
      <c r="I75" s="1319"/>
      <c r="J75" s="1128"/>
    </row>
    <row r="76" spans="1:10">
      <c r="B76" s="1317"/>
      <c r="C76" s="1317"/>
      <c r="D76" s="1317"/>
      <c r="E76" s="1318"/>
      <c r="F76" s="1318"/>
    </row>
    <row r="77" spans="1:10">
      <c r="B77" s="1317"/>
      <c r="C77" s="1317"/>
      <c r="D77" s="1317"/>
      <c r="E77" s="1318"/>
      <c r="F77" s="1318"/>
    </row>
    <row r="78" spans="1:10">
      <c r="B78" s="1317"/>
      <c r="C78" s="1318"/>
      <c r="D78" s="1317"/>
      <c r="E78" s="1318"/>
      <c r="F78" s="1318"/>
    </row>
    <row r="79" spans="1:10">
      <c r="B79" s="1317"/>
      <c r="C79" s="1317"/>
      <c r="D79" s="1317"/>
      <c r="E79" s="1318"/>
      <c r="F79" s="1318"/>
    </row>
    <row r="80" spans="1:10">
      <c r="B80" s="1317"/>
      <c r="C80" s="1317"/>
      <c r="D80" s="1317"/>
      <c r="E80" s="1318"/>
      <c r="F80" s="1318"/>
    </row>
    <row r="81" spans="2:6">
      <c r="B81" s="1317"/>
      <c r="C81" s="1317"/>
      <c r="D81" s="1317"/>
      <c r="E81" s="1318"/>
      <c r="F81" s="1318"/>
    </row>
    <row r="82" spans="2:6">
      <c r="B82" s="1317"/>
      <c r="C82" s="1317"/>
      <c r="D82" s="1317"/>
      <c r="E82" s="1318"/>
      <c r="F82" s="1318"/>
    </row>
    <row r="83" spans="2:6">
      <c r="B83" s="1317"/>
      <c r="C83" s="1317"/>
      <c r="D83" s="1317"/>
      <c r="E83" s="1318"/>
      <c r="F83" s="1318"/>
    </row>
    <row r="84" spans="2:6">
      <c r="B84" s="1317"/>
      <c r="C84" s="1317"/>
      <c r="D84" s="1317"/>
      <c r="E84" s="1318"/>
      <c r="F84" s="1318"/>
    </row>
    <row r="85" spans="2:6">
      <c r="B85" s="1317"/>
      <c r="C85" s="1317"/>
      <c r="D85" s="1317"/>
      <c r="E85" s="1318"/>
      <c r="F85" s="1318"/>
    </row>
    <row r="86" spans="2:6">
      <c r="B86" s="1317"/>
      <c r="C86" s="1317"/>
      <c r="D86" s="1317"/>
      <c r="E86" s="1318"/>
      <c r="F86" s="1318"/>
    </row>
    <row r="87" spans="2:6">
      <c r="B87" s="1317"/>
      <c r="C87" s="1317"/>
      <c r="D87" s="1317"/>
      <c r="E87" s="1318"/>
      <c r="F87" s="1318"/>
    </row>
    <row r="88" spans="2:6">
      <c r="B88" s="1317"/>
      <c r="C88" s="1317"/>
      <c r="D88" s="1317"/>
      <c r="E88" s="1318"/>
      <c r="F88" s="1318"/>
    </row>
    <row r="89" spans="2:6">
      <c r="B89" s="1317"/>
      <c r="C89" s="1318"/>
      <c r="D89" s="1317"/>
      <c r="E89" s="1318"/>
      <c r="F89" s="1318"/>
    </row>
    <row r="90" spans="2:6">
      <c r="B90" s="1317"/>
      <c r="C90" s="1317"/>
      <c r="D90" s="1317"/>
      <c r="E90" s="1318"/>
      <c r="F90" s="1318"/>
    </row>
    <row r="91" spans="2:6">
      <c r="B91" s="1317"/>
      <c r="C91" s="1317"/>
      <c r="D91" s="1317"/>
      <c r="E91" s="1318"/>
      <c r="F91" s="1318"/>
    </row>
    <row r="92" spans="2:6">
      <c r="B92" s="1317"/>
      <c r="C92" s="1317"/>
      <c r="D92" s="1317"/>
      <c r="E92" s="1318"/>
      <c r="F92" s="1318"/>
    </row>
    <row r="93" spans="2:6">
      <c r="B93" s="1317"/>
      <c r="C93" s="1317"/>
      <c r="D93" s="1317"/>
      <c r="E93" s="1318"/>
      <c r="F93" s="1318"/>
    </row>
    <row r="94" spans="2:6">
      <c r="B94" s="1317"/>
      <c r="C94" s="1317"/>
      <c r="D94" s="1317"/>
      <c r="E94" s="1318"/>
      <c r="F94" s="1318"/>
    </row>
    <row r="95" spans="2:6">
      <c r="B95" s="1317"/>
      <c r="C95" s="1317"/>
      <c r="D95" s="1317"/>
      <c r="E95" s="1318"/>
      <c r="F95" s="1318"/>
    </row>
    <row r="96" spans="2:6">
      <c r="B96" s="1317"/>
      <c r="C96" s="1317"/>
      <c r="D96" s="1317"/>
      <c r="E96" s="1318"/>
      <c r="F96" s="1318"/>
    </row>
    <row r="97" spans="2:6">
      <c r="B97" s="1317"/>
      <c r="C97" s="1317"/>
      <c r="D97" s="1317"/>
      <c r="E97" s="1318"/>
      <c r="F97" s="1318"/>
    </row>
    <row r="98" spans="2:6">
      <c r="B98" s="1317"/>
      <c r="C98" s="1317"/>
      <c r="D98" s="1317"/>
      <c r="E98" s="1318"/>
      <c r="F98" s="1318"/>
    </row>
    <row r="99" spans="2:6">
      <c r="B99" s="1317"/>
      <c r="C99" s="1317"/>
      <c r="D99" s="1317"/>
      <c r="E99" s="1318"/>
      <c r="F99" s="1318"/>
    </row>
    <row r="100" spans="2:6">
      <c r="B100" s="1317"/>
      <c r="C100" s="1317"/>
      <c r="D100" s="1317"/>
      <c r="E100" s="1318"/>
      <c r="F100" s="1318"/>
    </row>
    <row r="101" spans="2:6">
      <c r="B101" s="1317"/>
      <c r="C101" s="1317"/>
      <c r="D101" s="1317"/>
      <c r="E101" s="1318"/>
      <c r="F101" s="1318"/>
    </row>
    <row r="102" spans="2:6">
      <c r="B102" s="1317"/>
      <c r="C102" s="1317"/>
      <c r="D102" s="1317"/>
      <c r="E102" s="1318"/>
      <c r="F102" s="1318"/>
    </row>
    <row r="103" spans="2:6">
      <c r="B103" s="1317"/>
      <c r="C103" s="1317"/>
      <c r="D103" s="1317"/>
      <c r="E103" s="1318"/>
      <c r="F103" s="1318"/>
    </row>
    <row r="104" spans="2:6">
      <c r="B104" s="1317"/>
      <c r="C104" s="1317"/>
      <c r="D104" s="1317"/>
      <c r="E104" s="1318"/>
      <c r="F104" s="1318"/>
    </row>
    <row r="105" spans="2:6">
      <c r="B105" s="1317"/>
    </row>
    <row r="106" spans="2:6">
      <c r="B106" s="1317"/>
    </row>
    <row r="107" spans="2:6">
      <c r="B107" s="1317"/>
    </row>
    <row r="108" spans="2:6">
      <c r="B108" s="1317"/>
    </row>
    <row r="109" spans="2:6">
      <c r="B109" s="1317"/>
    </row>
    <row r="110" spans="2:6">
      <c r="B110" s="1317"/>
    </row>
    <row r="111" spans="2:6">
      <c r="B111" s="1317"/>
    </row>
    <row r="112" spans="2:6">
      <c r="B112" s="1317"/>
    </row>
    <row r="113" spans="2:2">
      <c r="B113" s="1317"/>
    </row>
    <row r="114" spans="2:2">
      <c r="B114" s="1317"/>
    </row>
    <row r="115" spans="2:2">
      <c r="B115" s="1317"/>
    </row>
    <row r="116" spans="2:2">
      <c r="B116" s="1317"/>
    </row>
    <row r="117" spans="2:2">
      <c r="B117" s="1317"/>
    </row>
    <row r="118" spans="2:2">
      <c r="B118" s="1317"/>
    </row>
    <row r="119" spans="2:2">
      <c r="B119" s="1317"/>
    </row>
    <row r="120" spans="2:2">
      <c r="B120" s="1317"/>
    </row>
    <row r="121" spans="2:2">
      <c r="B121" s="1317"/>
    </row>
  </sheetData>
  <mergeCells count="8">
    <mergeCell ref="A67:J67"/>
    <mergeCell ref="A68:J68"/>
    <mergeCell ref="A61:J61"/>
    <mergeCell ref="A62:J62"/>
    <mergeCell ref="A63:J63"/>
    <mergeCell ref="A64:J64"/>
    <mergeCell ref="A65:J65"/>
    <mergeCell ref="A66:J66"/>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oddFooter xml:space="preserve">&amp;L&amp;F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J126"/>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317" customWidth="1"/>
    <col min="2" max="2" width="7.28515625" style="1316" customWidth="1"/>
    <col min="3" max="3" width="13.7109375" style="1315" customWidth="1"/>
    <col min="4" max="4" width="3" style="1315" customWidth="1"/>
    <col min="5" max="5" width="13.7109375" style="311" customWidth="1"/>
    <col min="6" max="6" width="2.85546875" style="1313" customWidth="1"/>
    <col min="7" max="7" width="13.7109375" style="311" customWidth="1"/>
    <col min="8" max="8" width="3.140625" style="1313" bestFit="1" customWidth="1"/>
    <col min="9" max="9" width="13.7109375" style="311" customWidth="1"/>
    <col min="10" max="10" width="3.140625" style="1313" bestFit="1" customWidth="1"/>
    <col min="11" max="16384" width="9.140625" style="1312"/>
  </cols>
  <sheetData>
    <row r="1" spans="1:10" s="1360" customFormat="1" ht="15.75">
      <c r="A1" s="1365" t="s">
        <v>53</v>
      </c>
      <c r="B1" s="1375">
        <v>2016</v>
      </c>
      <c r="C1" s="1374"/>
      <c r="E1" s="1374"/>
      <c r="G1" s="1373"/>
      <c r="H1" s="1366"/>
      <c r="I1" s="1373"/>
      <c r="J1" s="1366"/>
    </row>
    <row r="2" spans="1:10" s="1360" customFormat="1" ht="15.75">
      <c r="A2" s="1365" t="s">
        <v>52</v>
      </c>
      <c r="B2" s="1372" t="s">
        <v>51</v>
      </c>
      <c r="C2" s="1372" t="s">
        <v>50</v>
      </c>
      <c r="D2" s="1366"/>
      <c r="E2" s="1371"/>
      <c r="F2" s="1369"/>
      <c r="G2" s="1371"/>
      <c r="H2" s="1366"/>
      <c r="I2" s="1371"/>
      <c r="J2" s="1366"/>
    </row>
    <row r="3" spans="1:10" s="1360" customFormat="1" ht="15.75">
      <c r="A3" s="1365" t="s">
        <v>49</v>
      </c>
      <c r="B3" s="1370" t="s">
        <v>1278</v>
      </c>
      <c r="C3" s="1370" t="s">
        <v>1647</v>
      </c>
      <c r="D3" s="1366"/>
      <c r="E3" s="1368"/>
      <c r="F3" s="1369"/>
      <c r="G3" s="1368"/>
      <c r="H3" s="1366"/>
      <c r="I3" s="1368"/>
      <c r="J3" s="1366"/>
    </row>
    <row r="4" spans="1:10" s="1360" customFormat="1" ht="15.75">
      <c r="A4" s="1365" t="s">
        <v>46</v>
      </c>
      <c r="B4" s="1370" t="s">
        <v>1728</v>
      </c>
      <c r="C4" s="1370" t="s">
        <v>1727</v>
      </c>
      <c r="D4" s="1366"/>
      <c r="E4" s="1368"/>
      <c r="F4" s="1369"/>
      <c r="G4" s="1368"/>
      <c r="H4" s="1366"/>
      <c r="I4" s="1368"/>
      <c r="J4" s="1366"/>
    </row>
    <row r="5" spans="1:10" s="1360" customFormat="1" ht="15.75">
      <c r="A5" s="1365" t="s">
        <v>43</v>
      </c>
      <c r="B5" s="1364" t="s">
        <v>1961</v>
      </c>
      <c r="C5" s="1364" t="s">
        <v>1724</v>
      </c>
      <c r="D5" s="1363"/>
      <c r="E5" s="1362"/>
      <c r="G5" s="1362"/>
      <c r="I5" s="1362"/>
    </row>
    <row r="6" spans="1:10" s="1345" customFormat="1">
      <c r="A6" s="1359"/>
      <c r="B6" s="1358"/>
      <c r="C6" s="1357"/>
      <c r="D6" s="1355"/>
      <c r="E6" s="1357"/>
      <c r="F6" s="1355"/>
      <c r="G6" s="1357"/>
      <c r="H6" s="1355"/>
      <c r="I6" s="1357" t="s">
        <v>41</v>
      </c>
      <c r="J6" s="1355"/>
    </row>
    <row r="7" spans="1:10">
      <c r="C7" s="1354" t="s">
        <v>40</v>
      </c>
      <c r="D7" s="1352" t="s">
        <v>37</v>
      </c>
      <c r="E7" s="1354" t="s">
        <v>40</v>
      </c>
      <c r="F7" s="1352" t="s">
        <v>37</v>
      </c>
      <c r="G7" s="1354" t="s">
        <v>39</v>
      </c>
      <c r="H7" s="1352" t="s">
        <v>37</v>
      </c>
      <c r="I7" s="1354" t="s">
        <v>38</v>
      </c>
      <c r="J7" s="1352" t="s">
        <v>37</v>
      </c>
    </row>
    <row r="8" spans="1:10" s="1345" customFormat="1" ht="14.25">
      <c r="A8" s="1351"/>
      <c r="B8" s="1350"/>
      <c r="C8" s="1349" t="str">
        <f>"FY " &amp; FiscalYear - 3</f>
        <v>FY 2013</v>
      </c>
      <c r="D8" s="1346" t="s">
        <v>36</v>
      </c>
      <c r="E8" s="1349" t="str">
        <f>"FY " &amp; FiscalYear - 2</f>
        <v>FY 2014</v>
      </c>
      <c r="F8" s="1346" t="s">
        <v>36</v>
      </c>
      <c r="G8" s="1348" t="str">
        <f>"FY " &amp; FiscalYear - 1</f>
        <v>FY 2015</v>
      </c>
      <c r="H8" s="1346" t="s">
        <v>36</v>
      </c>
      <c r="I8" s="1348" t="str">
        <f>"FY " &amp; FiscalYear</f>
        <v>FY 2016</v>
      </c>
      <c r="J8" s="1346" t="s">
        <v>36</v>
      </c>
    </row>
    <row r="9" spans="1:10" s="1328" customFormat="1">
      <c r="A9" s="367" t="s">
        <v>35</v>
      </c>
      <c r="B9" s="366"/>
      <c r="G9" s="1385"/>
    </row>
    <row r="10" spans="1:10" s="1328" customFormat="1">
      <c r="A10" s="367" t="s">
        <v>1819</v>
      </c>
      <c r="B10" s="366"/>
    </row>
    <row r="11" spans="1:10" s="108" customFormat="1">
      <c r="A11" s="1329" t="s">
        <v>1873</v>
      </c>
      <c r="B11" s="295"/>
      <c r="C11" s="370">
        <f>C13+C19+C26</f>
        <v>12804</v>
      </c>
      <c r="E11" s="370">
        <f>E13+E19+E26</f>
        <v>13071</v>
      </c>
      <c r="G11" s="370">
        <v>13682</v>
      </c>
      <c r="I11" s="370">
        <v>14137</v>
      </c>
    </row>
    <row r="12" spans="1:10" s="108" customFormat="1">
      <c r="A12" s="1329" t="s">
        <v>1872</v>
      </c>
      <c r="B12" s="295"/>
      <c r="C12" s="370">
        <f>C14+C20+C27</f>
        <v>8546</v>
      </c>
      <c r="E12" s="370">
        <f>E14+E20+E27</f>
        <v>8717</v>
      </c>
      <c r="G12" s="370">
        <v>9070</v>
      </c>
      <c r="I12" s="370">
        <v>9737</v>
      </c>
    </row>
    <row r="13" spans="1:10" s="108" customFormat="1">
      <c r="A13" s="296" t="s">
        <v>1863</v>
      </c>
      <c r="B13" s="295"/>
      <c r="C13" s="370">
        <f>C15+C17</f>
        <v>7111</v>
      </c>
      <c r="E13" s="370">
        <f>E15+E17</f>
        <v>7286</v>
      </c>
      <c r="G13" s="370">
        <v>7550</v>
      </c>
      <c r="I13" s="370">
        <v>7851</v>
      </c>
    </row>
    <row r="14" spans="1:10" s="108" customFormat="1">
      <c r="A14" s="296" t="s">
        <v>1871</v>
      </c>
      <c r="B14" s="295"/>
      <c r="C14" s="370">
        <f>C16+C18</f>
        <v>5838</v>
      </c>
      <c r="E14" s="370">
        <f>E16+E18</f>
        <v>6045</v>
      </c>
      <c r="G14" s="370">
        <v>6179</v>
      </c>
      <c r="I14" s="370">
        <v>6768</v>
      </c>
    </row>
    <row r="15" spans="1:10" s="108" customFormat="1">
      <c r="A15" s="361" t="s">
        <v>1869</v>
      </c>
      <c r="B15" s="295"/>
      <c r="C15" s="1383">
        <v>5529</v>
      </c>
      <c r="D15" s="1381"/>
      <c r="E15" s="370">
        <v>5709</v>
      </c>
      <c r="F15" s="1381"/>
      <c r="G15" s="370">
        <v>5923</v>
      </c>
      <c r="I15" s="370">
        <v>6175</v>
      </c>
    </row>
    <row r="16" spans="1:10" s="108" customFormat="1">
      <c r="A16" s="361" t="s">
        <v>1868</v>
      </c>
      <c r="B16" s="295"/>
      <c r="C16" s="1383">
        <v>5266</v>
      </c>
      <c r="D16" s="1381"/>
      <c r="E16" s="370">
        <v>5458</v>
      </c>
      <c r="F16" s="1381"/>
      <c r="G16" s="370">
        <v>5586</v>
      </c>
      <c r="I16" s="370">
        <v>5824</v>
      </c>
    </row>
    <row r="17" spans="1:9" s="108" customFormat="1">
      <c r="A17" s="361" t="s">
        <v>1867</v>
      </c>
      <c r="B17" s="295"/>
      <c r="C17" s="1383">
        <v>1582</v>
      </c>
      <c r="D17" s="1381"/>
      <c r="E17" s="370">
        <v>1577</v>
      </c>
      <c r="F17" s="1381"/>
      <c r="G17" s="370">
        <v>1627</v>
      </c>
      <c r="I17" s="370">
        <v>1676</v>
      </c>
    </row>
    <row r="18" spans="1:9" s="108" customFormat="1">
      <c r="A18" s="361" t="s">
        <v>1866</v>
      </c>
      <c r="B18" s="295"/>
      <c r="C18" s="1383">
        <v>572</v>
      </c>
      <c r="D18" s="1381"/>
      <c r="E18" s="370">
        <v>587</v>
      </c>
      <c r="F18" s="1381"/>
      <c r="G18" s="370">
        <v>593</v>
      </c>
      <c r="I18" s="370">
        <v>944</v>
      </c>
    </row>
    <row r="19" spans="1:9" s="108" customFormat="1">
      <c r="A19" s="296" t="s">
        <v>1862</v>
      </c>
      <c r="B19" s="295"/>
      <c r="C19" s="1383">
        <f>C21+C23</f>
        <v>2833</v>
      </c>
      <c r="D19" s="1381"/>
      <c r="E19" s="1383">
        <f>E21+E23</f>
        <v>2844</v>
      </c>
      <c r="F19" s="1381"/>
      <c r="G19" s="370">
        <v>3096</v>
      </c>
      <c r="I19" s="370">
        <v>3189</v>
      </c>
    </row>
    <row r="20" spans="1:9" s="108" customFormat="1">
      <c r="A20" s="296" t="s">
        <v>1870</v>
      </c>
      <c r="B20" s="295"/>
      <c r="C20" s="1383">
        <f>C22+C24</f>
        <v>1787</v>
      </c>
      <c r="D20" s="1381"/>
      <c r="E20" s="1383">
        <f>E22+E24</f>
        <v>1781</v>
      </c>
      <c r="F20" s="1381"/>
      <c r="G20" s="370">
        <v>1960</v>
      </c>
      <c r="I20" s="370">
        <v>2019</v>
      </c>
    </row>
    <row r="21" spans="1:9" s="108" customFormat="1">
      <c r="A21" s="361" t="s">
        <v>1869</v>
      </c>
      <c r="B21" s="295"/>
      <c r="C21" s="1383">
        <v>1546</v>
      </c>
      <c r="D21" s="1381"/>
      <c r="E21" s="370">
        <v>1596</v>
      </c>
      <c r="F21" s="1381"/>
      <c r="G21" s="370">
        <v>1802</v>
      </c>
      <c r="I21" s="370">
        <v>1856</v>
      </c>
    </row>
    <row r="22" spans="1:9" s="108" customFormat="1">
      <c r="A22" s="361" t="s">
        <v>1868</v>
      </c>
      <c r="B22" s="295"/>
      <c r="C22" s="1383">
        <v>1308</v>
      </c>
      <c r="D22" s="1381"/>
      <c r="E22" s="370">
        <v>1307</v>
      </c>
      <c r="F22" s="1381"/>
      <c r="G22" s="370">
        <v>1478</v>
      </c>
      <c r="I22" s="370">
        <v>1522</v>
      </c>
    </row>
    <row r="23" spans="1:9" s="108" customFormat="1">
      <c r="A23" s="361" t="s">
        <v>1867</v>
      </c>
      <c r="B23" s="295"/>
      <c r="C23" s="1383">
        <v>1287</v>
      </c>
      <c r="D23" s="1381"/>
      <c r="E23" s="370">
        <v>1248</v>
      </c>
      <c r="F23" s="1381"/>
      <c r="G23" s="370">
        <v>1294</v>
      </c>
      <c r="I23" s="370">
        <v>1333</v>
      </c>
    </row>
    <row r="24" spans="1:9" s="108" customFormat="1">
      <c r="A24" s="361" t="s">
        <v>1866</v>
      </c>
      <c r="B24" s="295"/>
      <c r="C24" s="1383">
        <v>479</v>
      </c>
      <c r="D24" s="1381"/>
      <c r="E24" s="370">
        <v>474</v>
      </c>
      <c r="F24" s="1381"/>
      <c r="G24" s="370">
        <v>482</v>
      </c>
      <c r="I24" s="370">
        <v>497</v>
      </c>
    </row>
    <row r="25" spans="1:9" s="108" customFormat="1">
      <c r="A25" s="296" t="s">
        <v>1960</v>
      </c>
      <c r="B25" s="295"/>
      <c r="C25" s="1383"/>
      <c r="D25" s="1381"/>
      <c r="E25" s="370"/>
      <c r="F25" s="1381"/>
      <c r="G25" s="370"/>
      <c r="I25" s="370"/>
    </row>
    <row r="26" spans="1:9" s="108" customFormat="1">
      <c r="A26" s="361" t="s">
        <v>856</v>
      </c>
      <c r="B26" s="295"/>
      <c r="C26" s="1383">
        <f>C28+C30</f>
        <v>2860</v>
      </c>
      <c r="D26" s="1381"/>
      <c r="E26" s="1383">
        <f>E28+E30</f>
        <v>2941</v>
      </c>
      <c r="F26" s="1381"/>
      <c r="G26" s="370">
        <v>3036</v>
      </c>
      <c r="I26" s="370">
        <v>3097</v>
      </c>
    </row>
    <row r="27" spans="1:9" s="108" customFormat="1">
      <c r="A27" s="361" t="s">
        <v>1959</v>
      </c>
      <c r="B27" s="295"/>
      <c r="C27" s="1383">
        <f>C29+C31</f>
        <v>921</v>
      </c>
      <c r="D27" s="1381"/>
      <c r="E27" s="1383">
        <f>E29+E31</f>
        <v>891</v>
      </c>
      <c r="F27" s="1381"/>
      <c r="G27" s="370">
        <v>931</v>
      </c>
      <c r="I27" s="370">
        <v>950</v>
      </c>
    </row>
    <row r="28" spans="1:9" s="108" customFormat="1">
      <c r="A28" s="1384" t="s">
        <v>1958</v>
      </c>
      <c r="B28" s="295"/>
      <c r="C28" s="1383">
        <v>2154</v>
      </c>
      <c r="D28" s="1381"/>
      <c r="E28" s="370">
        <v>2377</v>
      </c>
      <c r="F28" s="1381"/>
      <c r="G28" s="370">
        <v>2435</v>
      </c>
      <c r="I28" s="370">
        <v>2484</v>
      </c>
    </row>
    <row r="29" spans="1:9" s="108" customFormat="1">
      <c r="A29" s="1384" t="s">
        <v>1957</v>
      </c>
      <c r="B29" s="295"/>
      <c r="C29" s="1383">
        <v>653</v>
      </c>
      <c r="D29" s="1381"/>
      <c r="E29" s="370">
        <v>705</v>
      </c>
      <c r="F29" s="1381"/>
      <c r="G29" s="370">
        <v>723</v>
      </c>
      <c r="I29" s="370">
        <v>738</v>
      </c>
    </row>
    <row r="30" spans="1:9" s="108" customFormat="1">
      <c r="A30" s="1384" t="s">
        <v>1956</v>
      </c>
      <c r="B30" s="295"/>
      <c r="C30" s="1383">
        <v>706</v>
      </c>
      <c r="D30" s="1381"/>
      <c r="E30" s="370">
        <v>564</v>
      </c>
      <c r="F30" s="1381"/>
      <c r="G30" s="370">
        <v>601</v>
      </c>
      <c r="I30" s="370">
        <v>613</v>
      </c>
    </row>
    <row r="31" spans="1:9" s="108" customFormat="1">
      <c r="A31" s="1384" t="s">
        <v>1955</v>
      </c>
      <c r="B31" s="295"/>
      <c r="C31" s="1383">
        <v>268</v>
      </c>
      <c r="D31" s="1381"/>
      <c r="E31" s="370">
        <v>186</v>
      </c>
      <c r="F31" s="1381"/>
      <c r="G31" s="370">
        <v>208</v>
      </c>
      <c r="I31" s="370">
        <v>212</v>
      </c>
    </row>
    <row r="32" spans="1:9" s="108" customFormat="1">
      <c r="A32" s="1329" t="s">
        <v>1861</v>
      </c>
      <c r="B32" s="295"/>
      <c r="C32" s="102">
        <v>126</v>
      </c>
      <c r="D32" s="1381"/>
      <c r="E32" s="370">
        <v>126</v>
      </c>
      <c r="F32" s="1381"/>
      <c r="G32" s="370">
        <v>127</v>
      </c>
      <c r="I32" s="370">
        <v>128</v>
      </c>
    </row>
    <row r="33" spans="1:9" s="108" customFormat="1">
      <c r="A33" s="1329" t="s">
        <v>1860</v>
      </c>
      <c r="B33" s="295"/>
      <c r="C33" s="1383">
        <v>3173</v>
      </c>
      <c r="D33" s="1381"/>
      <c r="E33" s="370">
        <v>3199</v>
      </c>
      <c r="F33" s="1381"/>
      <c r="G33" s="370">
        <v>3369</v>
      </c>
      <c r="I33" s="370">
        <v>3481</v>
      </c>
    </row>
    <row r="34" spans="1:9" s="108" customFormat="1">
      <c r="A34" s="1329" t="s">
        <v>1954</v>
      </c>
      <c r="B34" s="295"/>
      <c r="C34" s="1383">
        <v>248790</v>
      </c>
      <c r="D34" s="1381"/>
      <c r="E34" s="370">
        <v>254526</v>
      </c>
      <c r="F34" s="1381"/>
      <c r="G34" s="370">
        <v>261220</v>
      </c>
      <c r="I34" s="370">
        <v>269907</v>
      </c>
    </row>
    <row r="35" spans="1:9" s="108" customFormat="1">
      <c r="A35" s="1329" t="s">
        <v>1953</v>
      </c>
      <c r="B35" s="295"/>
      <c r="C35" s="1383">
        <v>2176</v>
      </c>
      <c r="D35" s="1381"/>
      <c r="E35" s="370">
        <v>2232</v>
      </c>
      <c r="F35" s="1381"/>
      <c r="G35" s="370">
        <v>2336</v>
      </c>
      <c r="I35" s="370">
        <v>2414</v>
      </c>
    </row>
    <row r="36" spans="1:9" s="108" customFormat="1">
      <c r="A36" s="1329" t="s">
        <v>1952</v>
      </c>
      <c r="B36" s="295"/>
      <c r="C36" s="1382" t="s">
        <v>1951</v>
      </c>
      <c r="E36" s="1382" t="s">
        <v>1950</v>
      </c>
      <c r="G36" s="1382" t="s">
        <v>1950</v>
      </c>
      <c r="I36" s="1382" t="s">
        <v>1950</v>
      </c>
    </row>
    <row r="37" spans="1:9" s="108" customFormat="1" ht="25.5">
      <c r="A37" s="295" t="s">
        <v>1899</v>
      </c>
      <c r="B37" s="295"/>
      <c r="C37" s="370">
        <v>810</v>
      </c>
      <c r="E37" s="370">
        <v>810</v>
      </c>
      <c r="G37" s="370">
        <v>815</v>
      </c>
      <c r="I37" s="1381"/>
    </row>
    <row r="38" spans="1:9" s="108" customFormat="1">
      <c r="A38" s="296" t="s">
        <v>1949</v>
      </c>
      <c r="B38" s="295"/>
      <c r="C38" s="370">
        <v>621</v>
      </c>
      <c r="E38" s="370">
        <v>622</v>
      </c>
      <c r="G38" s="370">
        <v>632</v>
      </c>
      <c r="I38" s="1381"/>
    </row>
    <row r="39" spans="1:9" s="108" customFormat="1">
      <c r="A39" s="296" t="s">
        <v>1948</v>
      </c>
      <c r="B39" s="295"/>
      <c r="C39" s="370">
        <v>556</v>
      </c>
      <c r="E39" s="370">
        <v>556</v>
      </c>
      <c r="G39" s="370">
        <v>569</v>
      </c>
      <c r="I39" s="1381"/>
    </row>
    <row r="40" spans="1:9" s="108" customFormat="1">
      <c r="A40" s="296" t="s">
        <v>1947</v>
      </c>
      <c r="B40" s="295"/>
      <c r="C40" s="370">
        <v>547</v>
      </c>
      <c r="E40" s="370">
        <v>550</v>
      </c>
      <c r="G40" s="370">
        <v>562</v>
      </c>
      <c r="I40" s="1381"/>
    </row>
    <row r="41" spans="1:9" s="108" customFormat="1">
      <c r="A41" s="296" t="s">
        <v>1946</v>
      </c>
      <c r="B41" s="295"/>
      <c r="C41" s="1380">
        <f>SUM(C38:C40)</f>
        <v>1724</v>
      </c>
      <c r="E41" s="1380">
        <f>SUM(E38:E40)</f>
        <v>1728</v>
      </c>
      <c r="G41" s="1379">
        <f>SUM(G38:G40)</f>
        <v>1763</v>
      </c>
      <c r="I41" s="1378"/>
    </row>
    <row r="42" spans="1:9" s="108" customFormat="1">
      <c r="A42" s="1329" t="s">
        <v>1945</v>
      </c>
      <c r="B42" s="295"/>
    </row>
    <row r="43" spans="1:9" s="108" customFormat="1">
      <c r="A43" s="296" t="s">
        <v>1831</v>
      </c>
      <c r="B43" s="295"/>
      <c r="C43" s="1336">
        <v>0.84799999999999998</v>
      </c>
      <c r="E43" s="1336">
        <v>0.82299999999999995</v>
      </c>
      <c r="G43" s="1335"/>
      <c r="I43" s="1335"/>
    </row>
    <row r="44" spans="1:9" s="108" customFormat="1">
      <c r="A44" s="296" t="s">
        <v>1944</v>
      </c>
      <c r="B44" s="295"/>
      <c r="C44" s="1336">
        <v>0.55500000000000005</v>
      </c>
      <c r="E44" s="1336">
        <v>0.57199999999999995</v>
      </c>
      <c r="G44" s="1335"/>
      <c r="I44" s="1335"/>
    </row>
    <row r="45" spans="1:9" s="108" customFormat="1">
      <c r="A45" s="1329" t="s">
        <v>1829</v>
      </c>
      <c r="B45" s="295"/>
    </row>
    <row r="46" spans="1:9" s="108" customFormat="1">
      <c r="A46" s="296" t="s">
        <v>1943</v>
      </c>
      <c r="B46" s="295"/>
      <c r="C46" s="1334">
        <v>31190</v>
      </c>
      <c r="E46" s="1334">
        <v>32418</v>
      </c>
      <c r="G46" s="1334">
        <v>34828</v>
      </c>
      <c r="I46" s="1330"/>
    </row>
    <row r="47" spans="1:9" s="108" customFormat="1">
      <c r="A47" s="296" t="s">
        <v>1942</v>
      </c>
      <c r="B47" s="295"/>
      <c r="C47" s="1334">
        <v>12400</v>
      </c>
      <c r="E47" s="1334">
        <v>12800</v>
      </c>
      <c r="G47" s="1334">
        <v>13120</v>
      </c>
      <c r="I47" s="1330"/>
    </row>
    <row r="48" spans="1:9" s="108" customFormat="1">
      <c r="A48" s="296" t="s">
        <v>1941</v>
      </c>
      <c r="B48" s="295"/>
      <c r="C48" s="1334">
        <v>24800</v>
      </c>
      <c r="E48" s="1334">
        <v>25856</v>
      </c>
      <c r="G48" s="1334">
        <v>26760</v>
      </c>
      <c r="I48" s="1330"/>
    </row>
    <row r="49" spans="1:10" s="108" customFormat="1">
      <c r="A49" s="296" t="s">
        <v>1825</v>
      </c>
      <c r="B49" s="295"/>
      <c r="C49" s="1334">
        <v>2340</v>
      </c>
      <c r="E49" s="1334">
        <v>2418</v>
      </c>
      <c r="G49" s="1334">
        <v>2528</v>
      </c>
      <c r="I49" s="1330"/>
    </row>
    <row r="50" spans="1:10" s="108" customFormat="1">
      <c r="A50" s="361"/>
      <c r="B50" s="295"/>
    </row>
    <row r="51" spans="1:10" s="1328" customFormat="1">
      <c r="A51" s="367" t="s">
        <v>305</v>
      </c>
      <c r="B51" s="366"/>
    </row>
    <row r="52" spans="1:10" s="1328" customFormat="1">
      <c r="A52" s="367" t="s">
        <v>1819</v>
      </c>
      <c r="B52" s="366"/>
    </row>
    <row r="53" spans="1:10" s="108" customFormat="1">
      <c r="A53" s="1329" t="s">
        <v>1818</v>
      </c>
      <c r="B53" s="295"/>
    </row>
    <row r="54" spans="1:10" s="108" customFormat="1">
      <c r="A54" s="296" t="s">
        <v>1007</v>
      </c>
      <c r="B54" s="295"/>
      <c r="C54" s="1334">
        <v>88002000</v>
      </c>
      <c r="D54" s="108" t="s">
        <v>1109</v>
      </c>
      <c r="E54" s="1330">
        <v>97995000</v>
      </c>
      <c r="G54" s="1334">
        <v>115901000</v>
      </c>
      <c r="I54" s="1330"/>
    </row>
    <row r="55" spans="1:10" s="108" customFormat="1">
      <c r="A55" s="296" t="s">
        <v>1940</v>
      </c>
      <c r="B55" s="295"/>
      <c r="C55" s="1334">
        <v>59955000</v>
      </c>
      <c r="E55" s="1330">
        <v>56938000</v>
      </c>
      <c r="G55" s="1334">
        <v>60581000</v>
      </c>
      <c r="I55" s="1330"/>
    </row>
    <row r="56" spans="1:10" s="108" customFormat="1">
      <c r="A56" s="296" t="s">
        <v>1816</v>
      </c>
      <c r="B56" s="295"/>
      <c r="C56" s="1334">
        <v>1507000</v>
      </c>
      <c r="E56" s="1330">
        <v>1612000</v>
      </c>
      <c r="G56" s="1334">
        <v>1715000</v>
      </c>
      <c r="I56" s="1330"/>
    </row>
    <row r="57" spans="1:10" s="108" customFormat="1">
      <c r="A57" s="296" t="s">
        <v>1815</v>
      </c>
      <c r="B57" s="295"/>
      <c r="C57" s="1334">
        <v>23944000</v>
      </c>
      <c r="E57" s="1330">
        <v>27294000</v>
      </c>
      <c r="G57" s="1334">
        <v>29147000</v>
      </c>
      <c r="I57" s="1330"/>
    </row>
    <row r="58" spans="1:10" s="108" customFormat="1">
      <c r="A58" s="296" t="s">
        <v>1814</v>
      </c>
      <c r="B58" s="295"/>
      <c r="C58" s="1334">
        <v>18566000</v>
      </c>
      <c r="E58" s="1330">
        <v>20426000</v>
      </c>
      <c r="G58" s="1334">
        <v>21733000</v>
      </c>
      <c r="I58" s="1330"/>
    </row>
    <row r="59" spans="1:10" s="108" customFormat="1">
      <c r="A59" s="296" t="s">
        <v>1813</v>
      </c>
      <c r="B59" s="295"/>
      <c r="C59" s="1334">
        <v>39137000</v>
      </c>
      <c r="E59" s="1330">
        <v>40522000</v>
      </c>
      <c r="G59" s="1334">
        <v>43115000</v>
      </c>
      <c r="I59" s="1330"/>
    </row>
    <row r="60" spans="1:10" s="108" customFormat="1">
      <c r="A60" s="296" t="s">
        <v>1812</v>
      </c>
      <c r="B60" s="295"/>
      <c r="C60" s="1334">
        <v>14827000</v>
      </c>
      <c r="E60" s="1330">
        <v>19751000</v>
      </c>
      <c r="G60" s="1334">
        <v>21015000</v>
      </c>
      <c r="I60" s="1330"/>
    </row>
    <row r="61" spans="1:10" s="108" customFormat="1">
      <c r="A61" s="361"/>
      <c r="B61" s="295"/>
    </row>
    <row r="62" spans="1:10" s="1321" customFormat="1">
      <c r="A62" s="1377" t="s">
        <v>1</v>
      </c>
      <c r="B62" s="1326"/>
      <c r="C62" s="1325"/>
      <c r="D62" s="1322"/>
      <c r="E62" s="1324"/>
      <c r="F62" s="1322"/>
      <c r="G62" s="1324"/>
      <c r="H62" s="1322"/>
      <c r="I62" s="1324"/>
      <c r="J62" s="1322"/>
    </row>
    <row r="63" spans="1:10" ht="27.75" customHeight="1">
      <c r="A63" s="1821" t="s">
        <v>1939</v>
      </c>
      <c r="B63" s="1803"/>
      <c r="C63" s="1804"/>
      <c r="D63" s="1803"/>
      <c r="E63" s="1804"/>
      <c r="F63" s="1803"/>
      <c r="G63" s="1804"/>
      <c r="H63" s="1803"/>
      <c r="I63" s="1804"/>
      <c r="J63" s="1803"/>
    </row>
    <row r="64" spans="1:10" ht="27.75" customHeight="1">
      <c r="A64" s="1822" t="s">
        <v>1938</v>
      </c>
      <c r="B64" s="1803"/>
      <c r="C64" s="1804"/>
      <c r="D64" s="1803"/>
      <c r="E64" s="1804"/>
      <c r="F64" s="1803"/>
      <c r="G64" s="1804"/>
      <c r="H64" s="1803"/>
      <c r="I64" s="1804"/>
      <c r="J64" s="1803"/>
    </row>
    <row r="65" spans="1:10" ht="27.75" customHeight="1">
      <c r="A65" s="1822" t="s">
        <v>1937</v>
      </c>
      <c r="B65" s="1822"/>
      <c r="C65" s="1822"/>
      <c r="D65" s="1822"/>
      <c r="E65" s="1822"/>
      <c r="F65" s="1822"/>
      <c r="G65" s="1822"/>
      <c r="H65" s="1822"/>
      <c r="I65" s="1822"/>
      <c r="J65" s="1131"/>
    </row>
    <row r="66" spans="1:10" ht="27.75" customHeight="1">
      <c r="A66" s="1822" t="s">
        <v>1690</v>
      </c>
      <c r="B66" s="1803"/>
      <c r="C66" s="1804"/>
      <c r="D66" s="1803"/>
      <c r="E66" s="1804"/>
      <c r="F66" s="1803"/>
      <c r="G66" s="1804"/>
      <c r="H66" s="1803"/>
      <c r="I66" s="1804"/>
      <c r="J66" s="1803"/>
    </row>
    <row r="67" spans="1:10" ht="27.75" customHeight="1">
      <c r="A67" s="1821" t="s">
        <v>1936</v>
      </c>
      <c r="B67" s="1803"/>
      <c r="C67" s="1804"/>
      <c r="D67" s="1803"/>
      <c r="E67" s="1804"/>
      <c r="F67" s="1803"/>
      <c r="G67" s="1804"/>
      <c r="H67" s="1803"/>
      <c r="I67" s="1804"/>
      <c r="J67" s="1803"/>
    </row>
    <row r="68" spans="1:10" ht="27.75" customHeight="1">
      <c r="A68" s="1821" t="s">
        <v>1935</v>
      </c>
      <c r="B68" s="1803"/>
      <c r="C68" s="1804"/>
      <c r="D68" s="1803"/>
      <c r="E68" s="1804"/>
      <c r="F68" s="1803"/>
      <c r="G68" s="1804"/>
      <c r="H68" s="1803"/>
      <c r="I68" s="1804"/>
      <c r="J68" s="1803"/>
    </row>
    <row r="69" spans="1:10" ht="27.75" customHeight="1">
      <c r="A69" s="1820"/>
      <c r="B69" s="1803"/>
      <c r="C69" s="1804"/>
      <c r="D69" s="1803"/>
      <c r="E69" s="1804"/>
      <c r="F69" s="1803"/>
      <c r="G69" s="1804"/>
      <c r="H69" s="1803"/>
      <c r="I69" s="1804"/>
      <c r="J69" s="1803"/>
    </row>
    <row r="70" spans="1:10" ht="27.75" customHeight="1">
      <c r="A70" s="1820"/>
      <c r="B70" s="1803"/>
      <c r="C70" s="1804"/>
      <c r="D70" s="1803"/>
      <c r="E70" s="1804"/>
      <c r="F70" s="1803"/>
      <c r="G70" s="1804"/>
      <c r="H70" s="1803"/>
      <c r="I70" s="1804"/>
      <c r="J70" s="1803"/>
    </row>
    <row r="71" spans="1:10" ht="27.75" customHeight="1">
      <c r="A71" s="1820"/>
      <c r="B71" s="1803"/>
      <c r="C71" s="1804"/>
      <c r="D71" s="1803"/>
      <c r="E71" s="1804"/>
      <c r="F71" s="1803"/>
      <c r="G71" s="1804"/>
      <c r="H71" s="1803"/>
      <c r="I71" s="1804"/>
      <c r="J71" s="1803"/>
    </row>
    <row r="72" spans="1:10" ht="27.75" customHeight="1">
      <c r="A72" s="1820"/>
      <c r="B72" s="1803"/>
      <c r="C72" s="1804"/>
      <c r="D72" s="1803"/>
      <c r="E72" s="1804"/>
      <c r="F72" s="1803"/>
      <c r="G72" s="1804"/>
      <c r="H72" s="1803"/>
      <c r="I72" s="1804"/>
      <c r="J72" s="1803"/>
    </row>
    <row r="73" spans="1:10">
      <c r="A73" s="1320"/>
      <c r="B73" s="1128"/>
      <c r="C73" s="1130"/>
      <c r="D73" s="1128"/>
      <c r="E73" s="1130"/>
      <c r="F73" s="1128"/>
      <c r="G73" s="1130"/>
      <c r="H73" s="1128"/>
      <c r="I73" s="1130"/>
      <c r="J73" s="1128"/>
    </row>
    <row r="74" spans="1:10">
      <c r="A74" s="1320"/>
      <c r="B74" s="1128"/>
      <c r="C74" s="1376"/>
      <c r="D74" s="1128"/>
      <c r="E74" s="1376"/>
      <c r="F74" s="1128"/>
      <c r="G74" s="1376"/>
      <c r="H74" s="1128"/>
      <c r="I74" s="1376"/>
      <c r="J74" s="1128"/>
    </row>
    <row r="75" spans="1:10">
      <c r="A75" s="1320"/>
      <c r="B75" s="1128"/>
      <c r="C75" s="1130"/>
      <c r="D75" s="1128"/>
      <c r="E75" s="1130"/>
      <c r="F75" s="1128"/>
      <c r="G75" s="1130"/>
      <c r="H75" s="1128"/>
      <c r="I75" s="1130"/>
      <c r="J75" s="1128"/>
    </row>
    <row r="76" spans="1:10">
      <c r="A76" s="1320"/>
      <c r="B76" s="1128"/>
      <c r="C76" s="1128"/>
      <c r="D76" s="1128"/>
      <c r="E76" s="1128"/>
      <c r="F76" s="1128"/>
      <c r="G76" s="1128"/>
      <c r="H76" s="1128"/>
      <c r="I76" s="1128"/>
      <c r="J76" s="1128"/>
    </row>
    <row r="77" spans="1:10">
      <c r="A77" s="1320"/>
      <c r="B77" s="1128"/>
      <c r="C77" s="1130"/>
      <c r="D77" s="1128"/>
      <c r="E77" s="1130"/>
      <c r="F77" s="1128"/>
      <c r="G77" s="1130"/>
      <c r="H77" s="1128"/>
      <c r="I77" s="1130"/>
      <c r="J77" s="1128"/>
    </row>
    <row r="78" spans="1:10">
      <c r="A78" s="1320"/>
      <c r="B78" s="1128"/>
      <c r="C78" s="1128"/>
      <c r="D78" s="1128"/>
      <c r="E78" s="1128"/>
      <c r="F78" s="1128"/>
      <c r="G78" s="1128"/>
      <c r="H78" s="1128"/>
      <c r="I78" s="1128"/>
      <c r="J78" s="1128"/>
    </row>
    <row r="79" spans="1:10">
      <c r="A79" s="1320"/>
      <c r="B79" s="1128"/>
      <c r="C79" s="1128"/>
      <c r="D79" s="1128"/>
      <c r="E79" s="1128"/>
      <c r="F79" s="1128"/>
      <c r="G79" s="1128"/>
      <c r="H79" s="1128"/>
      <c r="I79" s="1128"/>
      <c r="J79" s="1128"/>
    </row>
    <row r="80" spans="1:10">
      <c r="A80" s="1320"/>
      <c r="B80" s="1128"/>
      <c r="C80" s="1128"/>
      <c r="D80" s="1128"/>
      <c r="E80" s="1128"/>
      <c r="F80" s="1128"/>
      <c r="G80" s="1128"/>
      <c r="H80" s="1128"/>
      <c r="I80" s="1128"/>
      <c r="J80" s="1128"/>
    </row>
    <row r="81" spans="2:6">
      <c r="B81" s="1317"/>
      <c r="C81" s="1317"/>
      <c r="D81" s="1317"/>
      <c r="E81" s="1318"/>
      <c r="F81" s="1318"/>
    </row>
    <row r="82" spans="2:6">
      <c r="B82" s="1317"/>
      <c r="C82" s="1317"/>
      <c r="D82" s="1317"/>
      <c r="E82" s="1318"/>
      <c r="F82" s="1318"/>
    </row>
    <row r="83" spans="2:6">
      <c r="B83" s="1317"/>
      <c r="C83" s="1317"/>
      <c r="D83" s="1317"/>
      <c r="E83" s="1318"/>
      <c r="F83" s="1318"/>
    </row>
    <row r="84" spans="2:6">
      <c r="B84" s="1317"/>
      <c r="C84" s="1317"/>
      <c r="D84" s="1317"/>
      <c r="E84" s="1318"/>
      <c r="F84" s="1318"/>
    </row>
    <row r="85" spans="2:6">
      <c r="B85" s="1317"/>
      <c r="C85" s="1317"/>
      <c r="D85" s="1317"/>
      <c r="E85" s="1318"/>
      <c r="F85" s="1318"/>
    </row>
    <row r="86" spans="2:6">
      <c r="B86" s="1317"/>
      <c r="C86" s="1317"/>
      <c r="D86" s="1317"/>
      <c r="E86" s="1318"/>
      <c r="F86" s="1318"/>
    </row>
    <row r="87" spans="2:6">
      <c r="B87" s="1317"/>
      <c r="C87" s="1317"/>
      <c r="D87" s="1317"/>
      <c r="E87" s="1318"/>
      <c r="F87" s="1318"/>
    </row>
    <row r="88" spans="2:6">
      <c r="B88" s="1317"/>
      <c r="C88" s="1317"/>
      <c r="D88" s="1317"/>
      <c r="E88" s="1318"/>
      <c r="F88" s="1318"/>
    </row>
    <row r="89" spans="2:6">
      <c r="B89" s="1317"/>
      <c r="C89" s="1317"/>
      <c r="D89" s="1317"/>
      <c r="E89" s="1318"/>
      <c r="F89" s="1318"/>
    </row>
    <row r="90" spans="2:6">
      <c r="B90" s="1317"/>
      <c r="C90" s="1317"/>
      <c r="D90" s="1317"/>
      <c r="E90" s="1318"/>
      <c r="F90" s="1318"/>
    </row>
    <row r="91" spans="2:6">
      <c r="B91" s="1317"/>
      <c r="C91" s="1317"/>
      <c r="D91" s="1317"/>
      <c r="E91" s="1318"/>
      <c r="F91" s="1318"/>
    </row>
    <row r="92" spans="2:6">
      <c r="B92" s="1317"/>
      <c r="C92" s="1317"/>
      <c r="D92" s="1317"/>
      <c r="E92" s="1318"/>
      <c r="F92" s="1318"/>
    </row>
    <row r="93" spans="2:6">
      <c r="B93" s="1317"/>
      <c r="C93" s="1317"/>
      <c r="D93" s="1317"/>
      <c r="E93" s="1318"/>
      <c r="F93" s="1318"/>
    </row>
    <row r="94" spans="2:6">
      <c r="B94" s="1317"/>
      <c r="C94" s="1317"/>
      <c r="D94" s="1317"/>
      <c r="E94" s="1318"/>
      <c r="F94" s="1318"/>
    </row>
    <row r="95" spans="2:6">
      <c r="B95" s="1317"/>
      <c r="C95" s="1317"/>
      <c r="D95" s="1317"/>
      <c r="E95" s="1318"/>
      <c r="F95" s="1318"/>
    </row>
    <row r="96" spans="2:6">
      <c r="B96" s="1317"/>
      <c r="C96" s="1317"/>
      <c r="D96" s="1317"/>
      <c r="E96" s="1318"/>
      <c r="F96" s="1318"/>
    </row>
    <row r="97" spans="2:6">
      <c r="B97" s="1317"/>
      <c r="C97" s="1317"/>
      <c r="D97" s="1317"/>
      <c r="E97" s="1318"/>
      <c r="F97" s="1318"/>
    </row>
    <row r="98" spans="2:6">
      <c r="B98" s="1317"/>
      <c r="C98" s="1317"/>
      <c r="D98" s="1317"/>
      <c r="E98" s="1318"/>
      <c r="F98" s="1318"/>
    </row>
    <row r="99" spans="2:6">
      <c r="B99" s="1317"/>
      <c r="C99" s="1317"/>
      <c r="D99" s="1317"/>
      <c r="E99" s="1318"/>
      <c r="F99" s="1318"/>
    </row>
    <row r="100" spans="2:6">
      <c r="B100" s="1317"/>
      <c r="C100" s="1317"/>
      <c r="D100" s="1317"/>
      <c r="E100" s="1318"/>
      <c r="F100" s="1318"/>
    </row>
    <row r="101" spans="2:6">
      <c r="B101" s="1317"/>
      <c r="C101" s="1317"/>
      <c r="D101" s="1317"/>
      <c r="E101" s="1318"/>
      <c r="F101" s="1318"/>
    </row>
    <row r="102" spans="2:6">
      <c r="B102" s="1317"/>
      <c r="C102" s="1317"/>
      <c r="D102" s="1317"/>
      <c r="E102" s="1318"/>
      <c r="F102" s="1318"/>
    </row>
    <row r="103" spans="2:6">
      <c r="B103" s="1317"/>
      <c r="C103" s="1317"/>
      <c r="D103" s="1317"/>
      <c r="E103" s="1318"/>
      <c r="F103" s="1318"/>
    </row>
    <row r="104" spans="2:6">
      <c r="B104" s="1317"/>
      <c r="C104" s="1317"/>
      <c r="D104" s="1317"/>
      <c r="E104" s="1318"/>
      <c r="F104" s="1318"/>
    </row>
    <row r="105" spans="2:6">
      <c r="B105" s="1317"/>
      <c r="C105" s="1317"/>
      <c r="D105" s="1317"/>
      <c r="E105" s="1318"/>
      <c r="F105" s="1318"/>
    </row>
    <row r="106" spans="2:6">
      <c r="B106" s="1317"/>
      <c r="C106" s="1317"/>
      <c r="D106" s="1317"/>
      <c r="E106" s="1318"/>
      <c r="F106" s="1318"/>
    </row>
    <row r="107" spans="2:6">
      <c r="B107" s="1317"/>
      <c r="C107" s="1317"/>
      <c r="D107" s="1317"/>
      <c r="E107" s="1318"/>
      <c r="F107" s="1318"/>
    </row>
    <row r="108" spans="2:6">
      <c r="B108" s="1317"/>
      <c r="C108" s="1317"/>
      <c r="D108" s="1317"/>
      <c r="E108" s="1318"/>
      <c r="F108" s="1318"/>
    </row>
    <row r="109" spans="2:6">
      <c r="B109" s="1317"/>
      <c r="C109" s="1317"/>
      <c r="D109" s="1317"/>
      <c r="E109" s="1318"/>
      <c r="F109" s="1318"/>
    </row>
    <row r="110" spans="2:6">
      <c r="B110" s="1317"/>
    </row>
    <row r="111" spans="2:6">
      <c r="B111" s="1317"/>
    </row>
    <row r="112" spans="2:6">
      <c r="B112" s="1317"/>
    </row>
    <row r="113" spans="2:2">
      <c r="B113" s="1317"/>
    </row>
    <row r="114" spans="2:2">
      <c r="B114" s="1317"/>
    </row>
    <row r="115" spans="2:2">
      <c r="B115" s="1317"/>
    </row>
    <row r="116" spans="2:2">
      <c r="B116" s="1317"/>
    </row>
    <row r="117" spans="2:2">
      <c r="B117" s="1317"/>
    </row>
    <row r="118" spans="2:2">
      <c r="B118" s="1317"/>
    </row>
    <row r="119" spans="2:2">
      <c r="B119" s="1317"/>
    </row>
    <row r="120" spans="2:2">
      <c r="B120" s="1317"/>
    </row>
    <row r="121" spans="2:2">
      <c r="B121" s="1317"/>
    </row>
    <row r="122" spans="2:2">
      <c r="B122" s="1317"/>
    </row>
    <row r="123" spans="2:2">
      <c r="B123" s="1317"/>
    </row>
    <row r="124" spans="2:2">
      <c r="B124" s="1317"/>
    </row>
    <row r="125" spans="2:2">
      <c r="B125" s="1317"/>
    </row>
    <row r="126" spans="2:2">
      <c r="B126" s="1317"/>
    </row>
  </sheetData>
  <mergeCells count="10">
    <mergeCell ref="A69:J69"/>
    <mergeCell ref="A70:J70"/>
    <mergeCell ref="A71:J71"/>
    <mergeCell ref="A72:J72"/>
    <mergeCell ref="A63:J63"/>
    <mergeCell ref="A64:J64"/>
    <mergeCell ref="A65:I65"/>
    <mergeCell ref="A66:J66"/>
    <mergeCell ref="A67:J67"/>
    <mergeCell ref="A68:J68"/>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pageOrder="overThenDown"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3"/>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4.855468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252" width="9.140625" style="1"/>
    <col min="253" max="253" width="45.7109375" style="1" customWidth="1"/>
    <col min="254" max="254" width="7.28515625" style="1" customWidth="1"/>
    <col min="255" max="255" width="14.85546875" style="1" customWidth="1"/>
    <col min="256" max="256" width="3" style="1" customWidth="1"/>
    <col min="257" max="257" width="13.7109375" style="1" customWidth="1"/>
    <col min="258" max="258" width="2.85546875" style="1" customWidth="1"/>
    <col min="259" max="259" width="13.7109375" style="1" customWidth="1"/>
    <col min="260" max="260" width="3.140625" style="1" customWidth="1"/>
    <col min="261" max="261" width="13.7109375" style="1" customWidth="1"/>
    <col min="262" max="262" width="3.140625" style="1" bestFit="1" customWidth="1"/>
    <col min="263" max="263" width="13.7109375" style="1" customWidth="1"/>
    <col min="264" max="264" width="3.140625" style="1" bestFit="1" customWidth="1"/>
    <col min="265" max="265" width="13.7109375" style="1" customWidth="1"/>
    <col min="266" max="266" width="3.140625" style="1" customWidth="1"/>
    <col min="267" max="267" width="13.7109375" style="1" customWidth="1"/>
    <col min="268" max="268" width="2.85546875" style="1" customWidth="1"/>
    <col min="269" max="269" width="3.42578125" style="1" customWidth="1"/>
    <col min="270" max="508" width="9.140625" style="1"/>
    <col min="509" max="509" width="45.7109375" style="1" customWidth="1"/>
    <col min="510" max="510" width="7.28515625" style="1" customWidth="1"/>
    <col min="511" max="511" width="14.85546875" style="1" customWidth="1"/>
    <col min="512" max="512" width="3" style="1" customWidth="1"/>
    <col min="513" max="513" width="13.7109375" style="1" customWidth="1"/>
    <col min="514" max="514" width="2.85546875" style="1" customWidth="1"/>
    <col min="515" max="515" width="13.7109375" style="1" customWidth="1"/>
    <col min="516" max="516" width="3.140625" style="1" customWidth="1"/>
    <col min="517" max="517" width="13.7109375" style="1" customWidth="1"/>
    <col min="518" max="518" width="3.140625" style="1" bestFit="1" customWidth="1"/>
    <col min="519" max="519" width="13.7109375" style="1" customWidth="1"/>
    <col min="520" max="520" width="3.140625" style="1" bestFit="1" customWidth="1"/>
    <col min="521" max="521" width="13.7109375" style="1" customWidth="1"/>
    <col min="522" max="522" width="3.140625" style="1" customWidth="1"/>
    <col min="523" max="523" width="13.7109375" style="1" customWidth="1"/>
    <col min="524" max="524" width="2.85546875" style="1" customWidth="1"/>
    <col min="525" max="525" width="3.42578125" style="1" customWidth="1"/>
    <col min="526" max="764" width="9.140625" style="1"/>
    <col min="765" max="765" width="45.7109375" style="1" customWidth="1"/>
    <col min="766" max="766" width="7.28515625" style="1" customWidth="1"/>
    <col min="767" max="767" width="14.85546875" style="1" customWidth="1"/>
    <col min="768" max="768" width="3" style="1" customWidth="1"/>
    <col min="769" max="769" width="13.7109375" style="1" customWidth="1"/>
    <col min="770" max="770" width="2.85546875" style="1" customWidth="1"/>
    <col min="771" max="771" width="13.7109375" style="1" customWidth="1"/>
    <col min="772" max="772" width="3.140625" style="1" customWidth="1"/>
    <col min="773" max="773" width="13.7109375" style="1" customWidth="1"/>
    <col min="774" max="774" width="3.140625" style="1" bestFit="1" customWidth="1"/>
    <col min="775" max="775" width="13.7109375" style="1" customWidth="1"/>
    <col min="776" max="776" width="3.140625" style="1" bestFit="1" customWidth="1"/>
    <col min="777" max="777" width="13.7109375" style="1" customWidth="1"/>
    <col min="778" max="778" width="3.140625" style="1" customWidth="1"/>
    <col min="779" max="779" width="13.7109375" style="1" customWidth="1"/>
    <col min="780" max="780" width="2.85546875" style="1" customWidth="1"/>
    <col min="781" max="781" width="3.42578125" style="1" customWidth="1"/>
    <col min="782" max="1020" width="9.140625" style="1"/>
    <col min="1021" max="1021" width="45.7109375" style="1" customWidth="1"/>
    <col min="1022" max="1022" width="7.28515625" style="1" customWidth="1"/>
    <col min="1023" max="1023" width="14.85546875" style="1" customWidth="1"/>
    <col min="1024" max="1024" width="3" style="1" customWidth="1"/>
    <col min="1025" max="1025" width="13.7109375" style="1" customWidth="1"/>
    <col min="1026" max="1026" width="2.85546875" style="1" customWidth="1"/>
    <col min="1027" max="1027" width="13.7109375" style="1" customWidth="1"/>
    <col min="1028" max="1028" width="3.140625" style="1" customWidth="1"/>
    <col min="1029" max="1029" width="13.7109375" style="1" customWidth="1"/>
    <col min="1030" max="1030" width="3.140625" style="1" bestFit="1" customWidth="1"/>
    <col min="1031" max="1031" width="13.7109375" style="1" customWidth="1"/>
    <col min="1032" max="1032" width="3.140625" style="1" bestFit="1" customWidth="1"/>
    <col min="1033" max="1033" width="13.7109375" style="1" customWidth="1"/>
    <col min="1034" max="1034" width="3.140625" style="1" customWidth="1"/>
    <col min="1035" max="1035" width="13.7109375" style="1" customWidth="1"/>
    <col min="1036" max="1036" width="2.85546875" style="1" customWidth="1"/>
    <col min="1037" max="1037" width="3.42578125" style="1" customWidth="1"/>
    <col min="1038" max="1276" width="9.140625" style="1"/>
    <col min="1277" max="1277" width="45.7109375" style="1" customWidth="1"/>
    <col min="1278" max="1278" width="7.28515625" style="1" customWidth="1"/>
    <col min="1279" max="1279" width="14.85546875" style="1" customWidth="1"/>
    <col min="1280" max="1280" width="3" style="1" customWidth="1"/>
    <col min="1281" max="1281" width="13.7109375" style="1" customWidth="1"/>
    <col min="1282" max="1282" width="2.85546875" style="1" customWidth="1"/>
    <col min="1283" max="1283" width="13.7109375" style="1" customWidth="1"/>
    <col min="1284" max="1284" width="3.140625" style="1" customWidth="1"/>
    <col min="1285" max="1285" width="13.7109375" style="1" customWidth="1"/>
    <col min="1286" max="1286" width="3.140625" style="1" bestFit="1" customWidth="1"/>
    <col min="1287" max="1287" width="13.7109375" style="1" customWidth="1"/>
    <col min="1288" max="1288" width="3.140625" style="1" bestFit="1" customWidth="1"/>
    <col min="1289" max="1289" width="13.7109375" style="1" customWidth="1"/>
    <col min="1290" max="1290" width="3.140625" style="1" customWidth="1"/>
    <col min="1291" max="1291" width="13.7109375" style="1" customWidth="1"/>
    <col min="1292" max="1292" width="2.85546875" style="1" customWidth="1"/>
    <col min="1293" max="1293" width="3.42578125" style="1" customWidth="1"/>
    <col min="1294" max="1532" width="9.140625" style="1"/>
    <col min="1533" max="1533" width="45.7109375" style="1" customWidth="1"/>
    <col min="1534" max="1534" width="7.28515625" style="1" customWidth="1"/>
    <col min="1535" max="1535" width="14.85546875" style="1" customWidth="1"/>
    <col min="1536" max="1536" width="3" style="1" customWidth="1"/>
    <col min="1537" max="1537" width="13.7109375" style="1" customWidth="1"/>
    <col min="1538" max="1538" width="2.85546875" style="1" customWidth="1"/>
    <col min="1539" max="1539" width="13.7109375" style="1" customWidth="1"/>
    <col min="1540" max="1540" width="3.140625" style="1" customWidth="1"/>
    <col min="1541" max="1541" width="13.7109375" style="1" customWidth="1"/>
    <col min="1542" max="1542" width="3.140625" style="1" bestFit="1" customWidth="1"/>
    <col min="1543" max="1543" width="13.7109375" style="1" customWidth="1"/>
    <col min="1544" max="1544" width="3.140625" style="1" bestFit="1" customWidth="1"/>
    <col min="1545" max="1545" width="13.7109375" style="1" customWidth="1"/>
    <col min="1546" max="1546" width="3.140625" style="1" customWidth="1"/>
    <col min="1547" max="1547" width="13.7109375" style="1" customWidth="1"/>
    <col min="1548" max="1548" width="2.85546875" style="1" customWidth="1"/>
    <col min="1549" max="1549" width="3.42578125" style="1" customWidth="1"/>
    <col min="1550" max="1788" width="9.140625" style="1"/>
    <col min="1789" max="1789" width="45.7109375" style="1" customWidth="1"/>
    <col min="1790" max="1790" width="7.28515625" style="1" customWidth="1"/>
    <col min="1791" max="1791" width="14.85546875" style="1" customWidth="1"/>
    <col min="1792" max="1792" width="3" style="1" customWidth="1"/>
    <col min="1793" max="1793" width="13.7109375" style="1" customWidth="1"/>
    <col min="1794" max="1794" width="2.85546875" style="1" customWidth="1"/>
    <col min="1795" max="1795" width="13.7109375" style="1" customWidth="1"/>
    <col min="1796" max="1796" width="3.140625" style="1" customWidth="1"/>
    <col min="1797" max="1797" width="13.7109375" style="1" customWidth="1"/>
    <col min="1798" max="1798" width="3.140625" style="1" bestFit="1" customWidth="1"/>
    <col min="1799" max="1799" width="13.7109375" style="1" customWidth="1"/>
    <col min="1800" max="1800" width="3.140625" style="1" bestFit="1" customWidth="1"/>
    <col min="1801" max="1801" width="13.7109375" style="1" customWidth="1"/>
    <col min="1802" max="1802" width="3.140625" style="1" customWidth="1"/>
    <col min="1803" max="1803" width="13.7109375" style="1" customWidth="1"/>
    <col min="1804" max="1804" width="2.85546875" style="1" customWidth="1"/>
    <col min="1805" max="1805" width="3.42578125" style="1" customWidth="1"/>
    <col min="1806" max="2044" width="9.140625" style="1"/>
    <col min="2045" max="2045" width="45.7109375" style="1" customWidth="1"/>
    <col min="2046" max="2046" width="7.28515625" style="1" customWidth="1"/>
    <col min="2047" max="2047" width="14.85546875" style="1" customWidth="1"/>
    <col min="2048" max="2048" width="3" style="1" customWidth="1"/>
    <col min="2049" max="2049" width="13.7109375" style="1" customWidth="1"/>
    <col min="2050" max="2050" width="2.85546875" style="1" customWidth="1"/>
    <col min="2051" max="2051" width="13.7109375" style="1" customWidth="1"/>
    <col min="2052" max="2052" width="3.140625" style="1" customWidth="1"/>
    <col min="2053" max="2053" width="13.7109375" style="1" customWidth="1"/>
    <col min="2054" max="2054" width="3.140625" style="1" bestFit="1" customWidth="1"/>
    <col min="2055" max="2055" width="13.7109375" style="1" customWidth="1"/>
    <col min="2056" max="2056" width="3.140625" style="1" bestFit="1" customWidth="1"/>
    <col min="2057" max="2057" width="13.7109375" style="1" customWidth="1"/>
    <col min="2058" max="2058" width="3.140625" style="1" customWidth="1"/>
    <col min="2059" max="2059" width="13.7109375" style="1" customWidth="1"/>
    <col min="2060" max="2060" width="2.85546875" style="1" customWidth="1"/>
    <col min="2061" max="2061" width="3.42578125" style="1" customWidth="1"/>
    <col min="2062" max="2300" width="9.140625" style="1"/>
    <col min="2301" max="2301" width="45.7109375" style="1" customWidth="1"/>
    <col min="2302" max="2302" width="7.28515625" style="1" customWidth="1"/>
    <col min="2303" max="2303" width="14.85546875" style="1" customWidth="1"/>
    <col min="2304" max="2304" width="3" style="1" customWidth="1"/>
    <col min="2305" max="2305" width="13.7109375" style="1" customWidth="1"/>
    <col min="2306" max="2306" width="2.85546875" style="1" customWidth="1"/>
    <col min="2307" max="2307" width="13.7109375" style="1" customWidth="1"/>
    <col min="2308" max="2308" width="3.140625" style="1" customWidth="1"/>
    <col min="2309" max="2309" width="13.7109375" style="1" customWidth="1"/>
    <col min="2310" max="2310" width="3.140625" style="1" bestFit="1" customWidth="1"/>
    <col min="2311" max="2311" width="13.7109375" style="1" customWidth="1"/>
    <col min="2312" max="2312" width="3.140625" style="1" bestFit="1" customWidth="1"/>
    <col min="2313" max="2313" width="13.7109375" style="1" customWidth="1"/>
    <col min="2314" max="2314" width="3.140625" style="1" customWidth="1"/>
    <col min="2315" max="2315" width="13.7109375" style="1" customWidth="1"/>
    <col min="2316" max="2316" width="2.85546875" style="1" customWidth="1"/>
    <col min="2317" max="2317" width="3.42578125" style="1" customWidth="1"/>
    <col min="2318" max="2556" width="9.140625" style="1"/>
    <col min="2557" max="2557" width="45.7109375" style="1" customWidth="1"/>
    <col min="2558" max="2558" width="7.28515625" style="1" customWidth="1"/>
    <col min="2559" max="2559" width="14.85546875" style="1" customWidth="1"/>
    <col min="2560" max="2560" width="3" style="1" customWidth="1"/>
    <col min="2561" max="2561" width="13.7109375" style="1" customWidth="1"/>
    <col min="2562" max="2562" width="2.85546875" style="1" customWidth="1"/>
    <col min="2563" max="2563" width="13.7109375" style="1" customWidth="1"/>
    <col min="2564" max="2564" width="3.140625" style="1" customWidth="1"/>
    <col min="2565" max="2565" width="13.7109375" style="1" customWidth="1"/>
    <col min="2566" max="2566" width="3.140625" style="1" bestFit="1" customWidth="1"/>
    <col min="2567" max="2567" width="13.7109375" style="1" customWidth="1"/>
    <col min="2568" max="2568" width="3.140625" style="1" bestFit="1" customWidth="1"/>
    <col min="2569" max="2569" width="13.7109375" style="1" customWidth="1"/>
    <col min="2570" max="2570" width="3.140625" style="1" customWidth="1"/>
    <col min="2571" max="2571" width="13.7109375" style="1" customWidth="1"/>
    <col min="2572" max="2572" width="2.85546875" style="1" customWidth="1"/>
    <col min="2573" max="2573" width="3.42578125" style="1" customWidth="1"/>
    <col min="2574" max="2812" width="9.140625" style="1"/>
    <col min="2813" max="2813" width="45.7109375" style="1" customWidth="1"/>
    <col min="2814" max="2814" width="7.28515625" style="1" customWidth="1"/>
    <col min="2815" max="2815" width="14.85546875" style="1" customWidth="1"/>
    <col min="2816" max="2816" width="3" style="1" customWidth="1"/>
    <col min="2817" max="2817" width="13.7109375" style="1" customWidth="1"/>
    <col min="2818" max="2818" width="2.85546875" style="1" customWidth="1"/>
    <col min="2819" max="2819" width="13.7109375" style="1" customWidth="1"/>
    <col min="2820" max="2820" width="3.140625" style="1" customWidth="1"/>
    <col min="2821" max="2821" width="13.7109375" style="1" customWidth="1"/>
    <col min="2822" max="2822" width="3.140625" style="1" bestFit="1" customWidth="1"/>
    <col min="2823" max="2823" width="13.7109375" style="1" customWidth="1"/>
    <col min="2824" max="2824" width="3.140625" style="1" bestFit="1" customWidth="1"/>
    <col min="2825" max="2825" width="13.7109375" style="1" customWidth="1"/>
    <col min="2826" max="2826" width="3.140625" style="1" customWidth="1"/>
    <col min="2827" max="2827" width="13.7109375" style="1" customWidth="1"/>
    <col min="2828" max="2828" width="2.85546875" style="1" customWidth="1"/>
    <col min="2829" max="2829" width="3.42578125" style="1" customWidth="1"/>
    <col min="2830" max="3068" width="9.140625" style="1"/>
    <col min="3069" max="3069" width="45.7109375" style="1" customWidth="1"/>
    <col min="3070" max="3070" width="7.28515625" style="1" customWidth="1"/>
    <col min="3071" max="3071" width="14.85546875" style="1" customWidth="1"/>
    <col min="3072" max="3072" width="3" style="1" customWidth="1"/>
    <col min="3073" max="3073" width="13.7109375" style="1" customWidth="1"/>
    <col min="3074" max="3074" width="2.85546875" style="1" customWidth="1"/>
    <col min="3075" max="3075" width="13.7109375" style="1" customWidth="1"/>
    <col min="3076" max="3076" width="3.140625" style="1" customWidth="1"/>
    <col min="3077" max="3077" width="13.7109375" style="1" customWidth="1"/>
    <col min="3078" max="3078" width="3.140625" style="1" bestFit="1" customWidth="1"/>
    <col min="3079" max="3079" width="13.7109375" style="1" customWidth="1"/>
    <col min="3080" max="3080" width="3.140625" style="1" bestFit="1" customWidth="1"/>
    <col min="3081" max="3081" width="13.7109375" style="1" customWidth="1"/>
    <col min="3082" max="3082" width="3.140625" style="1" customWidth="1"/>
    <col min="3083" max="3083" width="13.7109375" style="1" customWidth="1"/>
    <col min="3084" max="3084" width="2.85546875" style="1" customWidth="1"/>
    <col min="3085" max="3085" width="3.42578125" style="1" customWidth="1"/>
    <col min="3086" max="3324" width="9.140625" style="1"/>
    <col min="3325" max="3325" width="45.7109375" style="1" customWidth="1"/>
    <col min="3326" max="3326" width="7.28515625" style="1" customWidth="1"/>
    <col min="3327" max="3327" width="14.85546875" style="1" customWidth="1"/>
    <col min="3328" max="3328" width="3" style="1" customWidth="1"/>
    <col min="3329" max="3329" width="13.7109375" style="1" customWidth="1"/>
    <col min="3330" max="3330" width="2.85546875" style="1" customWidth="1"/>
    <col min="3331" max="3331" width="13.7109375" style="1" customWidth="1"/>
    <col min="3332" max="3332" width="3.140625" style="1" customWidth="1"/>
    <col min="3333" max="3333" width="13.7109375" style="1" customWidth="1"/>
    <col min="3334" max="3334" width="3.140625" style="1" bestFit="1" customWidth="1"/>
    <col min="3335" max="3335" width="13.7109375" style="1" customWidth="1"/>
    <col min="3336" max="3336" width="3.140625" style="1" bestFit="1" customWidth="1"/>
    <col min="3337" max="3337" width="13.7109375" style="1" customWidth="1"/>
    <col min="3338" max="3338" width="3.140625" style="1" customWidth="1"/>
    <col min="3339" max="3339" width="13.7109375" style="1" customWidth="1"/>
    <col min="3340" max="3340" width="2.85546875" style="1" customWidth="1"/>
    <col min="3341" max="3341" width="3.42578125" style="1" customWidth="1"/>
    <col min="3342" max="3580" width="9.140625" style="1"/>
    <col min="3581" max="3581" width="45.7109375" style="1" customWidth="1"/>
    <col min="3582" max="3582" width="7.28515625" style="1" customWidth="1"/>
    <col min="3583" max="3583" width="14.85546875" style="1" customWidth="1"/>
    <col min="3584" max="3584" width="3" style="1" customWidth="1"/>
    <col min="3585" max="3585" width="13.7109375" style="1" customWidth="1"/>
    <col min="3586" max="3586" width="2.85546875" style="1" customWidth="1"/>
    <col min="3587" max="3587" width="13.7109375" style="1" customWidth="1"/>
    <col min="3588" max="3588" width="3.140625" style="1" customWidth="1"/>
    <col min="3589" max="3589" width="13.7109375" style="1" customWidth="1"/>
    <col min="3590" max="3590" width="3.140625" style="1" bestFit="1" customWidth="1"/>
    <col min="3591" max="3591" width="13.7109375" style="1" customWidth="1"/>
    <col min="3592" max="3592" width="3.140625" style="1" bestFit="1" customWidth="1"/>
    <col min="3593" max="3593" width="13.7109375" style="1" customWidth="1"/>
    <col min="3594" max="3594" width="3.140625" style="1" customWidth="1"/>
    <col min="3595" max="3595" width="13.7109375" style="1" customWidth="1"/>
    <col min="3596" max="3596" width="2.85546875" style="1" customWidth="1"/>
    <col min="3597" max="3597" width="3.42578125" style="1" customWidth="1"/>
    <col min="3598" max="3836" width="9.140625" style="1"/>
    <col min="3837" max="3837" width="45.7109375" style="1" customWidth="1"/>
    <col min="3838" max="3838" width="7.28515625" style="1" customWidth="1"/>
    <col min="3839" max="3839" width="14.85546875" style="1" customWidth="1"/>
    <col min="3840" max="3840" width="3" style="1" customWidth="1"/>
    <col min="3841" max="3841" width="13.7109375" style="1" customWidth="1"/>
    <col min="3842" max="3842" width="2.85546875" style="1" customWidth="1"/>
    <col min="3843" max="3843" width="13.7109375" style="1" customWidth="1"/>
    <col min="3844" max="3844" width="3.140625" style="1" customWidth="1"/>
    <col min="3845" max="3845" width="13.7109375" style="1" customWidth="1"/>
    <col min="3846" max="3846" width="3.140625" style="1" bestFit="1" customWidth="1"/>
    <col min="3847" max="3847" width="13.7109375" style="1" customWidth="1"/>
    <col min="3848" max="3848" width="3.140625" style="1" bestFit="1" customWidth="1"/>
    <col min="3849" max="3849" width="13.7109375" style="1" customWidth="1"/>
    <col min="3850" max="3850" width="3.140625" style="1" customWidth="1"/>
    <col min="3851" max="3851" width="13.7109375" style="1" customWidth="1"/>
    <col min="3852" max="3852" width="2.85546875" style="1" customWidth="1"/>
    <col min="3853" max="3853" width="3.42578125" style="1" customWidth="1"/>
    <col min="3854" max="4092" width="9.140625" style="1"/>
    <col min="4093" max="4093" width="45.7109375" style="1" customWidth="1"/>
    <col min="4094" max="4094" width="7.28515625" style="1" customWidth="1"/>
    <col min="4095" max="4095" width="14.85546875" style="1" customWidth="1"/>
    <col min="4096" max="4096" width="3" style="1" customWidth="1"/>
    <col min="4097" max="4097" width="13.7109375" style="1" customWidth="1"/>
    <col min="4098" max="4098" width="2.85546875" style="1" customWidth="1"/>
    <col min="4099" max="4099" width="13.7109375" style="1" customWidth="1"/>
    <col min="4100" max="4100" width="3.140625" style="1" customWidth="1"/>
    <col min="4101" max="4101" width="13.7109375" style="1" customWidth="1"/>
    <col min="4102" max="4102" width="3.140625" style="1" bestFit="1" customWidth="1"/>
    <col min="4103" max="4103" width="13.7109375" style="1" customWidth="1"/>
    <col min="4104" max="4104" width="3.140625" style="1" bestFit="1" customWidth="1"/>
    <col min="4105" max="4105" width="13.7109375" style="1" customWidth="1"/>
    <col min="4106" max="4106" width="3.140625" style="1" customWidth="1"/>
    <col min="4107" max="4107" width="13.7109375" style="1" customWidth="1"/>
    <col min="4108" max="4108" width="2.85546875" style="1" customWidth="1"/>
    <col min="4109" max="4109" width="3.42578125" style="1" customWidth="1"/>
    <col min="4110" max="4348" width="9.140625" style="1"/>
    <col min="4349" max="4349" width="45.7109375" style="1" customWidth="1"/>
    <col min="4350" max="4350" width="7.28515625" style="1" customWidth="1"/>
    <col min="4351" max="4351" width="14.85546875" style="1" customWidth="1"/>
    <col min="4352" max="4352" width="3" style="1" customWidth="1"/>
    <col min="4353" max="4353" width="13.7109375" style="1" customWidth="1"/>
    <col min="4354" max="4354" width="2.85546875" style="1" customWidth="1"/>
    <col min="4355" max="4355" width="13.7109375" style="1" customWidth="1"/>
    <col min="4356" max="4356" width="3.140625" style="1" customWidth="1"/>
    <col min="4357" max="4357" width="13.7109375" style="1" customWidth="1"/>
    <col min="4358" max="4358" width="3.140625" style="1" bestFit="1" customWidth="1"/>
    <col min="4359" max="4359" width="13.7109375" style="1" customWidth="1"/>
    <col min="4360" max="4360" width="3.140625" style="1" bestFit="1" customWidth="1"/>
    <col min="4361" max="4361" width="13.7109375" style="1" customWidth="1"/>
    <col min="4362" max="4362" width="3.140625" style="1" customWidth="1"/>
    <col min="4363" max="4363" width="13.7109375" style="1" customWidth="1"/>
    <col min="4364" max="4364" width="2.85546875" style="1" customWidth="1"/>
    <col min="4365" max="4365" width="3.42578125" style="1" customWidth="1"/>
    <col min="4366" max="4604" width="9.140625" style="1"/>
    <col min="4605" max="4605" width="45.7109375" style="1" customWidth="1"/>
    <col min="4606" max="4606" width="7.28515625" style="1" customWidth="1"/>
    <col min="4607" max="4607" width="14.85546875" style="1" customWidth="1"/>
    <col min="4608" max="4608" width="3" style="1" customWidth="1"/>
    <col min="4609" max="4609" width="13.7109375" style="1" customWidth="1"/>
    <col min="4610" max="4610" width="2.85546875" style="1" customWidth="1"/>
    <col min="4611" max="4611" width="13.7109375" style="1" customWidth="1"/>
    <col min="4612" max="4612" width="3.140625" style="1" customWidth="1"/>
    <col min="4613" max="4613" width="13.7109375" style="1" customWidth="1"/>
    <col min="4614" max="4614" width="3.140625" style="1" bestFit="1" customWidth="1"/>
    <col min="4615" max="4615" width="13.7109375" style="1" customWidth="1"/>
    <col min="4616" max="4616" width="3.140625" style="1" bestFit="1" customWidth="1"/>
    <col min="4617" max="4617" width="13.7109375" style="1" customWidth="1"/>
    <col min="4618" max="4618" width="3.140625" style="1" customWidth="1"/>
    <col min="4619" max="4619" width="13.7109375" style="1" customWidth="1"/>
    <col min="4620" max="4620" width="2.85546875" style="1" customWidth="1"/>
    <col min="4621" max="4621" width="3.42578125" style="1" customWidth="1"/>
    <col min="4622" max="4860" width="9.140625" style="1"/>
    <col min="4861" max="4861" width="45.7109375" style="1" customWidth="1"/>
    <col min="4862" max="4862" width="7.28515625" style="1" customWidth="1"/>
    <col min="4863" max="4863" width="14.85546875" style="1" customWidth="1"/>
    <col min="4864" max="4864" width="3" style="1" customWidth="1"/>
    <col min="4865" max="4865" width="13.7109375" style="1" customWidth="1"/>
    <col min="4866" max="4866" width="2.85546875" style="1" customWidth="1"/>
    <col min="4867" max="4867" width="13.7109375" style="1" customWidth="1"/>
    <col min="4868" max="4868" width="3.140625" style="1" customWidth="1"/>
    <col min="4869" max="4869" width="13.7109375" style="1" customWidth="1"/>
    <col min="4870" max="4870" width="3.140625" style="1" bestFit="1" customWidth="1"/>
    <col min="4871" max="4871" width="13.7109375" style="1" customWidth="1"/>
    <col min="4872" max="4872" width="3.140625" style="1" bestFit="1" customWidth="1"/>
    <col min="4873" max="4873" width="13.7109375" style="1" customWidth="1"/>
    <col min="4874" max="4874" width="3.140625" style="1" customWidth="1"/>
    <col min="4875" max="4875" width="13.7109375" style="1" customWidth="1"/>
    <col min="4876" max="4876" width="2.85546875" style="1" customWidth="1"/>
    <col min="4877" max="4877" width="3.42578125" style="1" customWidth="1"/>
    <col min="4878" max="5116" width="9.140625" style="1"/>
    <col min="5117" max="5117" width="45.7109375" style="1" customWidth="1"/>
    <col min="5118" max="5118" width="7.28515625" style="1" customWidth="1"/>
    <col min="5119" max="5119" width="14.85546875" style="1" customWidth="1"/>
    <col min="5120" max="5120" width="3" style="1" customWidth="1"/>
    <col min="5121" max="5121" width="13.7109375" style="1" customWidth="1"/>
    <col min="5122" max="5122" width="2.85546875" style="1" customWidth="1"/>
    <col min="5123" max="5123" width="13.7109375" style="1" customWidth="1"/>
    <col min="5124" max="5124" width="3.140625" style="1" customWidth="1"/>
    <col min="5125" max="5125" width="13.7109375" style="1" customWidth="1"/>
    <col min="5126" max="5126" width="3.140625" style="1" bestFit="1" customWidth="1"/>
    <col min="5127" max="5127" width="13.7109375" style="1" customWidth="1"/>
    <col min="5128" max="5128" width="3.140625" style="1" bestFit="1" customWidth="1"/>
    <col min="5129" max="5129" width="13.7109375" style="1" customWidth="1"/>
    <col min="5130" max="5130" width="3.140625" style="1" customWidth="1"/>
    <col min="5131" max="5131" width="13.7109375" style="1" customWidth="1"/>
    <col min="5132" max="5132" width="2.85546875" style="1" customWidth="1"/>
    <col min="5133" max="5133" width="3.42578125" style="1" customWidth="1"/>
    <col min="5134" max="5372" width="9.140625" style="1"/>
    <col min="5373" max="5373" width="45.7109375" style="1" customWidth="1"/>
    <col min="5374" max="5374" width="7.28515625" style="1" customWidth="1"/>
    <col min="5375" max="5375" width="14.85546875" style="1" customWidth="1"/>
    <col min="5376" max="5376" width="3" style="1" customWidth="1"/>
    <col min="5377" max="5377" width="13.7109375" style="1" customWidth="1"/>
    <col min="5378" max="5378" width="2.85546875" style="1" customWidth="1"/>
    <col min="5379" max="5379" width="13.7109375" style="1" customWidth="1"/>
    <col min="5380" max="5380" width="3.140625" style="1" customWidth="1"/>
    <col min="5381" max="5381" width="13.7109375" style="1" customWidth="1"/>
    <col min="5382" max="5382" width="3.140625" style="1" bestFit="1" customWidth="1"/>
    <col min="5383" max="5383" width="13.7109375" style="1" customWidth="1"/>
    <col min="5384" max="5384" width="3.140625" style="1" bestFit="1" customWidth="1"/>
    <col min="5385" max="5385" width="13.7109375" style="1" customWidth="1"/>
    <col min="5386" max="5386" width="3.140625" style="1" customWidth="1"/>
    <col min="5387" max="5387" width="13.7109375" style="1" customWidth="1"/>
    <col min="5388" max="5388" width="2.85546875" style="1" customWidth="1"/>
    <col min="5389" max="5389" width="3.42578125" style="1" customWidth="1"/>
    <col min="5390" max="5628" width="9.140625" style="1"/>
    <col min="5629" max="5629" width="45.7109375" style="1" customWidth="1"/>
    <col min="5630" max="5630" width="7.28515625" style="1" customWidth="1"/>
    <col min="5631" max="5631" width="14.85546875" style="1" customWidth="1"/>
    <col min="5632" max="5632" width="3" style="1" customWidth="1"/>
    <col min="5633" max="5633" width="13.7109375" style="1" customWidth="1"/>
    <col min="5634" max="5634" width="2.85546875" style="1" customWidth="1"/>
    <col min="5635" max="5635" width="13.7109375" style="1" customWidth="1"/>
    <col min="5636" max="5636" width="3.140625" style="1" customWidth="1"/>
    <col min="5637" max="5637" width="13.7109375" style="1" customWidth="1"/>
    <col min="5638" max="5638" width="3.140625" style="1" bestFit="1" customWidth="1"/>
    <col min="5639" max="5639" width="13.7109375" style="1" customWidth="1"/>
    <col min="5640" max="5640" width="3.140625" style="1" bestFit="1" customWidth="1"/>
    <col min="5641" max="5641" width="13.7109375" style="1" customWidth="1"/>
    <col min="5642" max="5642" width="3.140625" style="1" customWidth="1"/>
    <col min="5643" max="5643" width="13.7109375" style="1" customWidth="1"/>
    <col min="5644" max="5644" width="2.85546875" style="1" customWidth="1"/>
    <col min="5645" max="5645" width="3.42578125" style="1" customWidth="1"/>
    <col min="5646" max="5884" width="9.140625" style="1"/>
    <col min="5885" max="5885" width="45.7109375" style="1" customWidth="1"/>
    <col min="5886" max="5886" width="7.28515625" style="1" customWidth="1"/>
    <col min="5887" max="5887" width="14.85546875" style="1" customWidth="1"/>
    <col min="5888" max="5888" width="3" style="1" customWidth="1"/>
    <col min="5889" max="5889" width="13.7109375" style="1" customWidth="1"/>
    <col min="5890" max="5890" width="2.85546875" style="1" customWidth="1"/>
    <col min="5891" max="5891" width="13.7109375" style="1" customWidth="1"/>
    <col min="5892" max="5892" width="3.140625" style="1" customWidth="1"/>
    <col min="5893" max="5893" width="13.7109375" style="1" customWidth="1"/>
    <col min="5894" max="5894" width="3.140625" style="1" bestFit="1" customWidth="1"/>
    <col min="5895" max="5895" width="13.7109375" style="1" customWidth="1"/>
    <col min="5896" max="5896" width="3.140625" style="1" bestFit="1" customWidth="1"/>
    <col min="5897" max="5897" width="13.7109375" style="1" customWidth="1"/>
    <col min="5898" max="5898" width="3.140625" style="1" customWidth="1"/>
    <col min="5899" max="5899" width="13.7109375" style="1" customWidth="1"/>
    <col min="5900" max="5900" width="2.85546875" style="1" customWidth="1"/>
    <col min="5901" max="5901" width="3.42578125" style="1" customWidth="1"/>
    <col min="5902" max="6140" width="9.140625" style="1"/>
    <col min="6141" max="6141" width="45.7109375" style="1" customWidth="1"/>
    <col min="6142" max="6142" width="7.28515625" style="1" customWidth="1"/>
    <col min="6143" max="6143" width="14.85546875" style="1" customWidth="1"/>
    <col min="6144" max="6144" width="3" style="1" customWidth="1"/>
    <col min="6145" max="6145" width="13.7109375" style="1" customWidth="1"/>
    <col min="6146" max="6146" width="2.85546875" style="1" customWidth="1"/>
    <col min="6147" max="6147" width="13.7109375" style="1" customWidth="1"/>
    <col min="6148" max="6148" width="3.140625" style="1" customWidth="1"/>
    <col min="6149" max="6149" width="13.7109375" style="1" customWidth="1"/>
    <col min="6150" max="6150" width="3.140625" style="1" bestFit="1" customWidth="1"/>
    <col min="6151" max="6151" width="13.7109375" style="1" customWidth="1"/>
    <col min="6152" max="6152" width="3.140625" style="1" bestFit="1" customWidth="1"/>
    <col min="6153" max="6153" width="13.7109375" style="1" customWidth="1"/>
    <col min="6154" max="6154" width="3.140625" style="1" customWidth="1"/>
    <col min="6155" max="6155" width="13.7109375" style="1" customWidth="1"/>
    <col min="6156" max="6156" width="2.85546875" style="1" customWidth="1"/>
    <col min="6157" max="6157" width="3.42578125" style="1" customWidth="1"/>
    <col min="6158" max="6396" width="9.140625" style="1"/>
    <col min="6397" max="6397" width="45.7109375" style="1" customWidth="1"/>
    <col min="6398" max="6398" width="7.28515625" style="1" customWidth="1"/>
    <col min="6399" max="6399" width="14.85546875" style="1" customWidth="1"/>
    <col min="6400" max="6400" width="3" style="1" customWidth="1"/>
    <col min="6401" max="6401" width="13.7109375" style="1" customWidth="1"/>
    <col min="6402" max="6402" width="2.85546875" style="1" customWidth="1"/>
    <col min="6403" max="6403" width="13.7109375" style="1" customWidth="1"/>
    <col min="6404" max="6404" width="3.140625" style="1" customWidth="1"/>
    <col min="6405" max="6405" width="13.7109375" style="1" customWidth="1"/>
    <col min="6406" max="6406" width="3.140625" style="1" bestFit="1" customWidth="1"/>
    <col min="6407" max="6407" width="13.7109375" style="1" customWidth="1"/>
    <col min="6408" max="6408" width="3.140625" style="1" bestFit="1" customWidth="1"/>
    <col min="6409" max="6409" width="13.7109375" style="1" customWidth="1"/>
    <col min="6410" max="6410" width="3.140625" style="1" customWidth="1"/>
    <col min="6411" max="6411" width="13.7109375" style="1" customWidth="1"/>
    <col min="6412" max="6412" width="2.85546875" style="1" customWidth="1"/>
    <col min="6413" max="6413" width="3.42578125" style="1" customWidth="1"/>
    <col min="6414" max="6652" width="9.140625" style="1"/>
    <col min="6653" max="6653" width="45.7109375" style="1" customWidth="1"/>
    <col min="6654" max="6654" width="7.28515625" style="1" customWidth="1"/>
    <col min="6655" max="6655" width="14.85546875" style="1" customWidth="1"/>
    <col min="6656" max="6656" width="3" style="1" customWidth="1"/>
    <col min="6657" max="6657" width="13.7109375" style="1" customWidth="1"/>
    <col min="6658" max="6658" width="2.85546875" style="1" customWidth="1"/>
    <col min="6659" max="6659" width="13.7109375" style="1" customWidth="1"/>
    <col min="6660" max="6660" width="3.140625" style="1" customWidth="1"/>
    <col min="6661" max="6661" width="13.7109375" style="1" customWidth="1"/>
    <col min="6662" max="6662" width="3.140625" style="1" bestFit="1" customWidth="1"/>
    <col min="6663" max="6663" width="13.7109375" style="1" customWidth="1"/>
    <col min="6664" max="6664" width="3.140625" style="1" bestFit="1" customWidth="1"/>
    <col min="6665" max="6665" width="13.7109375" style="1" customWidth="1"/>
    <col min="6666" max="6666" width="3.140625" style="1" customWidth="1"/>
    <col min="6667" max="6667" width="13.7109375" style="1" customWidth="1"/>
    <col min="6668" max="6668" width="2.85546875" style="1" customWidth="1"/>
    <col min="6669" max="6669" width="3.42578125" style="1" customWidth="1"/>
    <col min="6670" max="6908" width="9.140625" style="1"/>
    <col min="6909" max="6909" width="45.7109375" style="1" customWidth="1"/>
    <col min="6910" max="6910" width="7.28515625" style="1" customWidth="1"/>
    <col min="6911" max="6911" width="14.85546875" style="1" customWidth="1"/>
    <col min="6912" max="6912" width="3" style="1" customWidth="1"/>
    <col min="6913" max="6913" width="13.7109375" style="1" customWidth="1"/>
    <col min="6914" max="6914" width="2.85546875" style="1" customWidth="1"/>
    <col min="6915" max="6915" width="13.7109375" style="1" customWidth="1"/>
    <col min="6916" max="6916" width="3.140625" style="1" customWidth="1"/>
    <col min="6917" max="6917" width="13.7109375" style="1" customWidth="1"/>
    <col min="6918" max="6918" width="3.140625" style="1" bestFit="1" customWidth="1"/>
    <col min="6919" max="6919" width="13.7109375" style="1" customWidth="1"/>
    <col min="6920" max="6920" width="3.140625" style="1" bestFit="1" customWidth="1"/>
    <col min="6921" max="6921" width="13.7109375" style="1" customWidth="1"/>
    <col min="6922" max="6922" width="3.140625" style="1" customWidth="1"/>
    <col min="6923" max="6923" width="13.7109375" style="1" customWidth="1"/>
    <col min="6924" max="6924" width="2.85546875" style="1" customWidth="1"/>
    <col min="6925" max="6925" width="3.42578125" style="1" customWidth="1"/>
    <col min="6926" max="7164" width="9.140625" style="1"/>
    <col min="7165" max="7165" width="45.7109375" style="1" customWidth="1"/>
    <col min="7166" max="7166" width="7.28515625" style="1" customWidth="1"/>
    <col min="7167" max="7167" width="14.85546875" style="1" customWidth="1"/>
    <col min="7168" max="7168" width="3" style="1" customWidth="1"/>
    <col min="7169" max="7169" width="13.7109375" style="1" customWidth="1"/>
    <col min="7170" max="7170" width="2.85546875" style="1" customWidth="1"/>
    <col min="7171" max="7171" width="13.7109375" style="1" customWidth="1"/>
    <col min="7172" max="7172" width="3.140625" style="1" customWidth="1"/>
    <col min="7173" max="7173" width="13.7109375" style="1" customWidth="1"/>
    <col min="7174" max="7174" width="3.140625" style="1" bestFit="1" customWidth="1"/>
    <col min="7175" max="7175" width="13.7109375" style="1" customWidth="1"/>
    <col min="7176" max="7176" width="3.140625" style="1" bestFit="1" customWidth="1"/>
    <col min="7177" max="7177" width="13.7109375" style="1" customWidth="1"/>
    <col min="7178" max="7178" width="3.140625" style="1" customWidth="1"/>
    <col min="7179" max="7179" width="13.7109375" style="1" customWidth="1"/>
    <col min="7180" max="7180" width="2.85546875" style="1" customWidth="1"/>
    <col min="7181" max="7181" width="3.42578125" style="1" customWidth="1"/>
    <col min="7182" max="7420" width="9.140625" style="1"/>
    <col min="7421" max="7421" width="45.7109375" style="1" customWidth="1"/>
    <col min="7422" max="7422" width="7.28515625" style="1" customWidth="1"/>
    <col min="7423" max="7423" width="14.85546875" style="1" customWidth="1"/>
    <col min="7424" max="7424" width="3" style="1" customWidth="1"/>
    <col min="7425" max="7425" width="13.7109375" style="1" customWidth="1"/>
    <col min="7426" max="7426" width="2.85546875" style="1" customWidth="1"/>
    <col min="7427" max="7427" width="13.7109375" style="1" customWidth="1"/>
    <col min="7428" max="7428" width="3.140625" style="1" customWidth="1"/>
    <col min="7429" max="7429" width="13.7109375" style="1" customWidth="1"/>
    <col min="7430" max="7430" width="3.140625" style="1" bestFit="1" customWidth="1"/>
    <col min="7431" max="7431" width="13.7109375" style="1" customWidth="1"/>
    <col min="7432" max="7432" width="3.140625" style="1" bestFit="1" customWidth="1"/>
    <col min="7433" max="7433" width="13.7109375" style="1" customWidth="1"/>
    <col min="7434" max="7434" width="3.140625" style="1" customWidth="1"/>
    <col min="7435" max="7435" width="13.7109375" style="1" customWidth="1"/>
    <col min="7436" max="7436" width="2.85546875" style="1" customWidth="1"/>
    <col min="7437" max="7437" width="3.42578125" style="1" customWidth="1"/>
    <col min="7438" max="7676" width="9.140625" style="1"/>
    <col min="7677" max="7677" width="45.7109375" style="1" customWidth="1"/>
    <col min="7678" max="7678" width="7.28515625" style="1" customWidth="1"/>
    <col min="7679" max="7679" width="14.85546875" style="1" customWidth="1"/>
    <col min="7680" max="7680" width="3" style="1" customWidth="1"/>
    <col min="7681" max="7681" width="13.7109375" style="1" customWidth="1"/>
    <col min="7682" max="7682" width="2.85546875" style="1" customWidth="1"/>
    <col min="7683" max="7683" width="13.7109375" style="1" customWidth="1"/>
    <col min="7684" max="7684" width="3.140625" style="1" customWidth="1"/>
    <col min="7685" max="7685" width="13.7109375" style="1" customWidth="1"/>
    <col min="7686" max="7686" width="3.140625" style="1" bestFit="1" customWidth="1"/>
    <col min="7687" max="7687" width="13.7109375" style="1" customWidth="1"/>
    <col min="7688" max="7688" width="3.140625" style="1" bestFit="1" customWidth="1"/>
    <col min="7689" max="7689" width="13.7109375" style="1" customWidth="1"/>
    <col min="7690" max="7690" width="3.140625" style="1" customWidth="1"/>
    <col min="7691" max="7691" width="13.7109375" style="1" customWidth="1"/>
    <col min="7692" max="7692" width="2.85546875" style="1" customWidth="1"/>
    <col min="7693" max="7693" width="3.42578125" style="1" customWidth="1"/>
    <col min="7694" max="7932" width="9.140625" style="1"/>
    <col min="7933" max="7933" width="45.7109375" style="1" customWidth="1"/>
    <col min="7934" max="7934" width="7.28515625" style="1" customWidth="1"/>
    <col min="7935" max="7935" width="14.85546875" style="1" customWidth="1"/>
    <col min="7936" max="7936" width="3" style="1" customWidth="1"/>
    <col min="7937" max="7937" width="13.7109375" style="1" customWidth="1"/>
    <col min="7938" max="7938" width="2.85546875" style="1" customWidth="1"/>
    <col min="7939" max="7939" width="13.7109375" style="1" customWidth="1"/>
    <col min="7940" max="7940" width="3.140625" style="1" customWidth="1"/>
    <col min="7941" max="7941" width="13.7109375" style="1" customWidth="1"/>
    <col min="7942" max="7942" width="3.140625" style="1" bestFit="1" customWidth="1"/>
    <col min="7943" max="7943" width="13.7109375" style="1" customWidth="1"/>
    <col min="7944" max="7944" width="3.140625" style="1" bestFit="1" customWidth="1"/>
    <col min="7945" max="7945" width="13.7109375" style="1" customWidth="1"/>
    <col min="7946" max="7946" width="3.140625" style="1" customWidth="1"/>
    <col min="7947" max="7947" width="13.7109375" style="1" customWidth="1"/>
    <col min="7948" max="7948" width="2.85546875" style="1" customWidth="1"/>
    <col min="7949" max="7949" width="3.42578125" style="1" customWidth="1"/>
    <col min="7950" max="8188" width="9.140625" style="1"/>
    <col min="8189" max="8189" width="45.7109375" style="1" customWidth="1"/>
    <col min="8190" max="8190" width="7.28515625" style="1" customWidth="1"/>
    <col min="8191" max="8191" width="14.85546875" style="1" customWidth="1"/>
    <col min="8192" max="8192" width="3" style="1" customWidth="1"/>
    <col min="8193" max="8193" width="13.7109375" style="1" customWidth="1"/>
    <col min="8194" max="8194" width="2.85546875" style="1" customWidth="1"/>
    <col min="8195" max="8195" width="13.7109375" style="1" customWidth="1"/>
    <col min="8196" max="8196" width="3.140625" style="1" customWidth="1"/>
    <col min="8197" max="8197" width="13.7109375" style="1" customWidth="1"/>
    <col min="8198" max="8198" width="3.140625" style="1" bestFit="1" customWidth="1"/>
    <col min="8199" max="8199" width="13.7109375" style="1" customWidth="1"/>
    <col min="8200" max="8200" width="3.140625" style="1" bestFit="1" customWidth="1"/>
    <col min="8201" max="8201" width="13.7109375" style="1" customWidth="1"/>
    <col min="8202" max="8202" width="3.140625" style="1" customWidth="1"/>
    <col min="8203" max="8203" width="13.7109375" style="1" customWidth="1"/>
    <col min="8204" max="8204" width="2.85546875" style="1" customWidth="1"/>
    <col min="8205" max="8205" width="3.42578125" style="1" customWidth="1"/>
    <col min="8206" max="8444" width="9.140625" style="1"/>
    <col min="8445" max="8445" width="45.7109375" style="1" customWidth="1"/>
    <col min="8446" max="8446" width="7.28515625" style="1" customWidth="1"/>
    <col min="8447" max="8447" width="14.85546875" style="1" customWidth="1"/>
    <col min="8448" max="8448" width="3" style="1" customWidth="1"/>
    <col min="8449" max="8449" width="13.7109375" style="1" customWidth="1"/>
    <col min="8450" max="8450" width="2.85546875" style="1" customWidth="1"/>
    <col min="8451" max="8451" width="13.7109375" style="1" customWidth="1"/>
    <col min="8452" max="8452" width="3.140625" style="1" customWidth="1"/>
    <col min="8453" max="8453" width="13.7109375" style="1" customWidth="1"/>
    <col min="8454" max="8454" width="3.140625" style="1" bestFit="1" customWidth="1"/>
    <col min="8455" max="8455" width="13.7109375" style="1" customWidth="1"/>
    <col min="8456" max="8456" width="3.140625" style="1" bestFit="1" customWidth="1"/>
    <col min="8457" max="8457" width="13.7109375" style="1" customWidth="1"/>
    <col min="8458" max="8458" width="3.140625" style="1" customWidth="1"/>
    <col min="8459" max="8459" width="13.7109375" style="1" customWidth="1"/>
    <col min="8460" max="8460" width="2.85546875" style="1" customWidth="1"/>
    <col min="8461" max="8461" width="3.42578125" style="1" customWidth="1"/>
    <col min="8462" max="8700" width="9.140625" style="1"/>
    <col min="8701" max="8701" width="45.7109375" style="1" customWidth="1"/>
    <col min="8702" max="8702" width="7.28515625" style="1" customWidth="1"/>
    <col min="8703" max="8703" width="14.85546875" style="1" customWidth="1"/>
    <col min="8704" max="8704" width="3" style="1" customWidth="1"/>
    <col min="8705" max="8705" width="13.7109375" style="1" customWidth="1"/>
    <col min="8706" max="8706" width="2.85546875" style="1" customWidth="1"/>
    <col min="8707" max="8707" width="13.7109375" style="1" customWidth="1"/>
    <col min="8708" max="8708" width="3.140625" style="1" customWidth="1"/>
    <col min="8709" max="8709" width="13.7109375" style="1" customWidth="1"/>
    <col min="8710" max="8710" width="3.140625" style="1" bestFit="1" customWidth="1"/>
    <col min="8711" max="8711" width="13.7109375" style="1" customWidth="1"/>
    <col min="8712" max="8712" width="3.140625" style="1" bestFit="1" customWidth="1"/>
    <col min="8713" max="8713" width="13.7109375" style="1" customWidth="1"/>
    <col min="8714" max="8714" width="3.140625" style="1" customWidth="1"/>
    <col min="8715" max="8715" width="13.7109375" style="1" customWidth="1"/>
    <col min="8716" max="8716" width="2.85546875" style="1" customWidth="1"/>
    <col min="8717" max="8717" width="3.42578125" style="1" customWidth="1"/>
    <col min="8718" max="8956" width="9.140625" style="1"/>
    <col min="8957" max="8957" width="45.7109375" style="1" customWidth="1"/>
    <col min="8958" max="8958" width="7.28515625" style="1" customWidth="1"/>
    <col min="8959" max="8959" width="14.85546875" style="1" customWidth="1"/>
    <col min="8960" max="8960" width="3" style="1" customWidth="1"/>
    <col min="8961" max="8961" width="13.7109375" style="1" customWidth="1"/>
    <col min="8962" max="8962" width="2.85546875" style="1" customWidth="1"/>
    <col min="8963" max="8963" width="13.7109375" style="1" customWidth="1"/>
    <col min="8964" max="8964" width="3.140625" style="1" customWidth="1"/>
    <col min="8965" max="8965" width="13.7109375" style="1" customWidth="1"/>
    <col min="8966" max="8966" width="3.140625" style="1" bestFit="1" customWidth="1"/>
    <col min="8967" max="8967" width="13.7109375" style="1" customWidth="1"/>
    <col min="8968" max="8968" width="3.140625" style="1" bestFit="1" customWidth="1"/>
    <col min="8969" max="8969" width="13.7109375" style="1" customWidth="1"/>
    <col min="8970" max="8970" width="3.140625" style="1" customWidth="1"/>
    <col min="8971" max="8971" width="13.7109375" style="1" customWidth="1"/>
    <col min="8972" max="8972" width="2.85546875" style="1" customWidth="1"/>
    <col min="8973" max="8973" width="3.42578125" style="1" customWidth="1"/>
    <col min="8974" max="9212" width="9.140625" style="1"/>
    <col min="9213" max="9213" width="45.7109375" style="1" customWidth="1"/>
    <col min="9214" max="9214" width="7.28515625" style="1" customWidth="1"/>
    <col min="9215" max="9215" width="14.85546875" style="1" customWidth="1"/>
    <col min="9216" max="9216" width="3" style="1" customWidth="1"/>
    <col min="9217" max="9217" width="13.7109375" style="1" customWidth="1"/>
    <col min="9218" max="9218" width="2.85546875" style="1" customWidth="1"/>
    <col min="9219" max="9219" width="13.7109375" style="1" customWidth="1"/>
    <col min="9220" max="9220" width="3.140625" style="1" customWidth="1"/>
    <col min="9221" max="9221" width="13.7109375" style="1" customWidth="1"/>
    <col min="9222" max="9222" width="3.140625" style="1" bestFit="1" customWidth="1"/>
    <col min="9223" max="9223" width="13.7109375" style="1" customWidth="1"/>
    <col min="9224" max="9224" width="3.140625" style="1" bestFit="1" customWidth="1"/>
    <col min="9225" max="9225" width="13.7109375" style="1" customWidth="1"/>
    <col min="9226" max="9226" width="3.140625" style="1" customWidth="1"/>
    <col min="9227" max="9227" width="13.7109375" style="1" customWidth="1"/>
    <col min="9228" max="9228" width="2.85546875" style="1" customWidth="1"/>
    <col min="9229" max="9229" width="3.42578125" style="1" customWidth="1"/>
    <col min="9230" max="9468" width="9.140625" style="1"/>
    <col min="9469" max="9469" width="45.7109375" style="1" customWidth="1"/>
    <col min="9470" max="9470" width="7.28515625" style="1" customWidth="1"/>
    <col min="9471" max="9471" width="14.85546875" style="1" customWidth="1"/>
    <col min="9472" max="9472" width="3" style="1" customWidth="1"/>
    <col min="9473" max="9473" width="13.7109375" style="1" customWidth="1"/>
    <col min="9474" max="9474" width="2.85546875" style="1" customWidth="1"/>
    <col min="9475" max="9475" width="13.7109375" style="1" customWidth="1"/>
    <col min="9476" max="9476" width="3.140625" style="1" customWidth="1"/>
    <col min="9477" max="9477" width="13.7109375" style="1" customWidth="1"/>
    <col min="9478" max="9478" width="3.140625" style="1" bestFit="1" customWidth="1"/>
    <col min="9479" max="9479" width="13.7109375" style="1" customWidth="1"/>
    <col min="9480" max="9480" width="3.140625" style="1" bestFit="1" customWidth="1"/>
    <col min="9481" max="9481" width="13.7109375" style="1" customWidth="1"/>
    <col min="9482" max="9482" width="3.140625" style="1" customWidth="1"/>
    <col min="9483" max="9483" width="13.7109375" style="1" customWidth="1"/>
    <col min="9484" max="9484" width="2.85546875" style="1" customWidth="1"/>
    <col min="9485" max="9485" width="3.42578125" style="1" customWidth="1"/>
    <col min="9486" max="9724" width="9.140625" style="1"/>
    <col min="9725" max="9725" width="45.7109375" style="1" customWidth="1"/>
    <col min="9726" max="9726" width="7.28515625" style="1" customWidth="1"/>
    <col min="9727" max="9727" width="14.85546875" style="1" customWidth="1"/>
    <col min="9728" max="9728" width="3" style="1" customWidth="1"/>
    <col min="9729" max="9729" width="13.7109375" style="1" customWidth="1"/>
    <col min="9730" max="9730" width="2.85546875" style="1" customWidth="1"/>
    <col min="9731" max="9731" width="13.7109375" style="1" customWidth="1"/>
    <col min="9732" max="9732" width="3.140625" style="1" customWidth="1"/>
    <col min="9733" max="9733" width="13.7109375" style="1" customWidth="1"/>
    <col min="9734" max="9734" width="3.140625" style="1" bestFit="1" customWidth="1"/>
    <col min="9735" max="9735" width="13.7109375" style="1" customWidth="1"/>
    <col min="9736" max="9736" width="3.140625" style="1" bestFit="1" customWidth="1"/>
    <col min="9737" max="9737" width="13.7109375" style="1" customWidth="1"/>
    <col min="9738" max="9738" width="3.140625" style="1" customWidth="1"/>
    <col min="9739" max="9739" width="13.7109375" style="1" customWidth="1"/>
    <col min="9740" max="9740" width="2.85546875" style="1" customWidth="1"/>
    <col min="9741" max="9741" width="3.42578125" style="1" customWidth="1"/>
    <col min="9742" max="9980" width="9.140625" style="1"/>
    <col min="9981" max="9981" width="45.7109375" style="1" customWidth="1"/>
    <col min="9982" max="9982" width="7.28515625" style="1" customWidth="1"/>
    <col min="9983" max="9983" width="14.85546875" style="1" customWidth="1"/>
    <col min="9984" max="9984" width="3" style="1" customWidth="1"/>
    <col min="9985" max="9985" width="13.7109375" style="1" customWidth="1"/>
    <col min="9986" max="9986" width="2.85546875" style="1" customWidth="1"/>
    <col min="9987" max="9987" width="13.7109375" style="1" customWidth="1"/>
    <col min="9988" max="9988" width="3.140625" style="1" customWidth="1"/>
    <col min="9989" max="9989" width="13.7109375" style="1" customWidth="1"/>
    <col min="9990" max="9990" width="3.140625" style="1" bestFit="1" customWidth="1"/>
    <col min="9991" max="9991" width="13.7109375" style="1" customWidth="1"/>
    <col min="9992" max="9992" width="3.140625" style="1" bestFit="1" customWidth="1"/>
    <col min="9993" max="9993" width="13.7109375" style="1" customWidth="1"/>
    <col min="9994" max="9994" width="3.140625" style="1" customWidth="1"/>
    <col min="9995" max="9995" width="13.7109375" style="1" customWidth="1"/>
    <col min="9996" max="9996" width="2.85546875" style="1" customWidth="1"/>
    <col min="9997" max="9997" width="3.42578125" style="1" customWidth="1"/>
    <col min="9998" max="10236" width="9.140625" style="1"/>
    <col min="10237" max="10237" width="45.7109375" style="1" customWidth="1"/>
    <col min="10238" max="10238" width="7.28515625" style="1" customWidth="1"/>
    <col min="10239" max="10239" width="14.85546875" style="1" customWidth="1"/>
    <col min="10240" max="10240" width="3" style="1" customWidth="1"/>
    <col min="10241" max="10241" width="13.7109375" style="1" customWidth="1"/>
    <col min="10242" max="10242" width="2.85546875" style="1" customWidth="1"/>
    <col min="10243" max="10243" width="13.7109375" style="1" customWidth="1"/>
    <col min="10244" max="10244" width="3.140625" style="1" customWidth="1"/>
    <col min="10245" max="10245" width="13.7109375" style="1" customWidth="1"/>
    <col min="10246" max="10246" width="3.140625" style="1" bestFit="1" customWidth="1"/>
    <col min="10247" max="10247" width="13.7109375" style="1" customWidth="1"/>
    <col min="10248" max="10248" width="3.140625" style="1" bestFit="1" customWidth="1"/>
    <col min="10249" max="10249" width="13.7109375" style="1" customWidth="1"/>
    <col min="10250" max="10250" width="3.140625" style="1" customWidth="1"/>
    <col min="10251" max="10251" width="13.7109375" style="1" customWidth="1"/>
    <col min="10252" max="10252" width="2.85546875" style="1" customWidth="1"/>
    <col min="10253" max="10253" width="3.42578125" style="1" customWidth="1"/>
    <col min="10254" max="10492" width="9.140625" style="1"/>
    <col min="10493" max="10493" width="45.7109375" style="1" customWidth="1"/>
    <col min="10494" max="10494" width="7.28515625" style="1" customWidth="1"/>
    <col min="10495" max="10495" width="14.85546875" style="1" customWidth="1"/>
    <col min="10496" max="10496" width="3" style="1" customWidth="1"/>
    <col min="10497" max="10497" width="13.7109375" style="1" customWidth="1"/>
    <col min="10498" max="10498" width="2.85546875" style="1" customWidth="1"/>
    <col min="10499" max="10499" width="13.7109375" style="1" customWidth="1"/>
    <col min="10500" max="10500" width="3.140625" style="1" customWidth="1"/>
    <col min="10501" max="10501" width="13.7109375" style="1" customWidth="1"/>
    <col min="10502" max="10502" width="3.140625" style="1" bestFit="1" customWidth="1"/>
    <col min="10503" max="10503" width="13.7109375" style="1" customWidth="1"/>
    <col min="10504" max="10504" width="3.140625" style="1" bestFit="1" customWidth="1"/>
    <col min="10505" max="10505" width="13.7109375" style="1" customWidth="1"/>
    <col min="10506" max="10506" width="3.140625" style="1" customWidth="1"/>
    <col min="10507" max="10507" width="13.7109375" style="1" customWidth="1"/>
    <col min="10508" max="10508" width="2.85546875" style="1" customWidth="1"/>
    <col min="10509" max="10509" width="3.42578125" style="1" customWidth="1"/>
    <col min="10510" max="10748" width="9.140625" style="1"/>
    <col min="10749" max="10749" width="45.7109375" style="1" customWidth="1"/>
    <col min="10750" max="10750" width="7.28515625" style="1" customWidth="1"/>
    <col min="10751" max="10751" width="14.85546875" style="1" customWidth="1"/>
    <col min="10752" max="10752" width="3" style="1" customWidth="1"/>
    <col min="10753" max="10753" width="13.7109375" style="1" customWidth="1"/>
    <col min="10754" max="10754" width="2.85546875" style="1" customWidth="1"/>
    <col min="10755" max="10755" width="13.7109375" style="1" customWidth="1"/>
    <col min="10756" max="10756" width="3.140625" style="1" customWidth="1"/>
    <col min="10757" max="10757" width="13.7109375" style="1" customWidth="1"/>
    <col min="10758" max="10758" width="3.140625" style="1" bestFit="1" customWidth="1"/>
    <col min="10759" max="10759" width="13.7109375" style="1" customWidth="1"/>
    <col min="10760" max="10760" width="3.140625" style="1" bestFit="1" customWidth="1"/>
    <col min="10761" max="10761" width="13.7109375" style="1" customWidth="1"/>
    <col min="10762" max="10762" width="3.140625" style="1" customWidth="1"/>
    <col min="10763" max="10763" width="13.7109375" style="1" customWidth="1"/>
    <col min="10764" max="10764" width="2.85546875" style="1" customWidth="1"/>
    <col min="10765" max="10765" width="3.42578125" style="1" customWidth="1"/>
    <col min="10766" max="11004" width="9.140625" style="1"/>
    <col min="11005" max="11005" width="45.7109375" style="1" customWidth="1"/>
    <col min="11006" max="11006" width="7.28515625" style="1" customWidth="1"/>
    <col min="11007" max="11007" width="14.85546875" style="1" customWidth="1"/>
    <col min="11008" max="11008" width="3" style="1" customWidth="1"/>
    <col min="11009" max="11009" width="13.7109375" style="1" customWidth="1"/>
    <col min="11010" max="11010" width="2.85546875" style="1" customWidth="1"/>
    <col min="11011" max="11011" width="13.7109375" style="1" customWidth="1"/>
    <col min="11012" max="11012" width="3.140625" style="1" customWidth="1"/>
    <col min="11013" max="11013" width="13.7109375" style="1" customWidth="1"/>
    <col min="11014" max="11014" width="3.140625" style="1" bestFit="1" customWidth="1"/>
    <col min="11015" max="11015" width="13.7109375" style="1" customWidth="1"/>
    <col min="11016" max="11016" width="3.140625" style="1" bestFit="1" customWidth="1"/>
    <col min="11017" max="11017" width="13.7109375" style="1" customWidth="1"/>
    <col min="11018" max="11018" width="3.140625" style="1" customWidth="1"/>
    <col min="11019" max="11019" width="13.7109375" style="1" customWidth="1"/>
    <col min="11020" max="11020" width="2.85546875" style="1" customWidth="1"/>
    <col min="11021" max="11021" width="3.42578125" style="1" customWidth="1"/>
    <col min="11022" max="11260" width="9.140625" style="1"/>
    <col min="11261" max="11261" width="45.7109375" style="1" customWidth="1"/>
    <col min="11262" max="11262" width="7.28515625" style="1" customWidth="1"/>
    <col min="11263" max="11263" width="14.85546875" style="1" customWidth="1"/>
    <col min="11264" max="11264" width="3" style="1" customWidth="1"/>
    <col min="11265" max="11265" width="13.7109375" style="1" customWidth="1"/>
    <col min="11266" max="11266" width="2.85546875" style="1" customWidth="1"/>
    <col min="11267" max="11267" width="13.7109375" style="1" customWidth="1"/>
    <col min="11268" max="11268" width="3.140625" style="1" customWidth="1"/>
    <col min="11269" max="11269" width="13.7109375" style="1" customWidth="1"/>
    <col min="11270" max="11270" width="3.140625" style="1" bestFit="1" customWidth="1"/>
    <col min="11271" max="11271" width="13.7109375" style="1" customWidth="1"/>
    <col min="11272" max="11272" width="3.140625" style="1" bestFit="1" customWidth="1"/>
    <col min="11273" max="11273" width="13.7109375" style="1" customWidth="1"/>
    <col min="11274" max="11274" width="3.140625" style="1" customWidth="1"/>
    <col min="11275" max="11275" width="13.7109375" style="1" customWidth="1"/>
    <col min="11276" max="11276" width="2.85546875" style="1" customWidth="1"/>
    <col min="11277" max="11277" width="3.42578125" style="1" customWidth="1"/>
    <col min="11278" max="11516" width="9.140625" style="1"/>
    <col min="11517" max="11517" width="45.7109375" style="1" customWidth="1"/>
    <col min="11518" max="11518" width="7.28515625" style="1" customWidth="1"/>
    <col min="11519" max="11519" width="14.85546875" style="1" customWidth="1"/>
    <col min="11520" max="11520" width="3" style="1" customWidth="1"/>
    <col min="11521" max="11521" width="13.7109375" style="1" customWidth="1"/>
    <col min="11522" max="11522" width="2.85546875" style="1" customWidth="1"/>
    <col min="11523" max="11523" width="13.7109375" style="1" customWidth="1"/>
    <col min="11524" max="11524" width="3.140625" style="1" customWidth="1"/>
    <col min="11525" max="11525" width="13.7109375" style="1" customWidth="1"/>
    <col min="11526" max="11526" width="3.140625" style="1" bestFit="1" customWidth="1"/>
    <col min="11527" max="11527" width="13.7109375" style="1" customWidth="1"/>
    <col min="11528" max="11528" width="3.140625" style="1" bestFit="1" customWidth="1"/>
    <col min="11529" max="11529" width="13.7109375" style="1" customWidth="1"/>
    <col min="11530" max="11530" width="3.140625" style="1" customWidth="1"/>
    <col min="11531" max="11531" width="13.7109375" style="1" customWidth="1"/>
    <col min="11532" max="11532" width="2.85546875" style="1" customWidth="1"/>
    <col min="11533" max="11533" width="3.42578125" style="1" customWidth="1"/>
    <col min="11534" max="11772" width="9.140625" style="1"/>
    <col min="11773" max="11773" width="45.7109375" style="1" customWidth="1"/>
    <col min="11774" max="11774" width="7.28515625" style="1" customWidth="1"/>
    <col min="11775" max="11775" width="14.85546875" style="1" customWidth="1"/>
    <col min="11776" max="11776" width="3" style="1" customWidth="1"/>
    <col min="11777" max="11777" width="13.7109375" style="1" customWidth="1"/>
    <col min="11778" max="11778" width="2.85546875" style="1" customWidth="1"/>
    <col min="11779" max="11779" width="13.7109375" style="1" customWidth="1"/>
    <col min="11780" max="11780" width="3.140625" style="1" customWidth="1"/>
    <col min="11781" max="11781" width="13.7109375" style="1" customWidth="1"/>
    <col min="11782" max="11782" width="3.140625" style="1" bestFit="1" customWidth="1"/>
    <col min="11783" max="11783" width="13.7109375" style="1" customWidth="1"/>
    <col min="11784" max="11784" width="3.140625" style="1" bestFit="1" customWidth="1"/>
    <col min="11785" max="11785" width="13.7109375" style="1" customWidth="1"/>
    <col min="11786" max="11786" width="3.140625" style="1" customWidth="1"/>
    <col min="11787" max="11787" width="13.7109375" style="1" customWidth="1"/>
    <col min="11788" max="11788" width="2.85546875" style="1" customWidth="1"/>
    <col min="11789" max="11789" width="3.42578125" style="1" customWidth="1"/>
    <col min="11790" max="12028" width="9.140625" style="1"/>
    <col min="12029" max="12029" width="45.7109375" style="1" customWidth="1"/>
    <col min="12030" max="12030" width="7.28515625" style="1" customWidth="1"/>
    <col min="12031" max="12031" width="14.85546875" style="1" customWidth="1"/>
    <col min="12032" max="12032" width="3" style="1" customWidth="1"/>
    <col min="12033" max="12033" width="13.7109375" style="1" customWidth="1"/>
    <col min="12034" max="12034" width="2.85546875" style="1" customWidth="1"/>
    <col min="12035" max="12035" width="13.7109375" style="1" customWidth="1"/>
    <col min="12036" max="12036" width="3.140625" style="1" customWidth="1"/>
    <col min="12037" max="12037" width="13.7109375" style="1" customWidth="1"/>
    <col min="12038" max="12038" width="3.140625" style="1" bestFit="1" customWidth="1"/>
    <col min="12039" max="12039" width="13.7109375" style="1" customWidth="1"/>
    <col min="12040" max="12040" width="3.140625" style="1" bestFit="1" customWidth="1"/>
    <col min="12041" max="12041" width="13.7109375" style="1" customWidth="1"/>
    <col min="12042" max="12042" width="3.140625" style="1" customWidth="1"/>
    <col min="12043" max="12043" width="13.7109375" style="1" customWidth="1"/>
    <col min="12044" max="12044" width="2.85546875" style="1" customWidth="1"/>
    <col min="12045" max="12045" width="3.42578125" style="1" customWidth="1"/>
    <col min="12046" max="12284" width="9.140625" style="1"/>
    <col min="12285" max="12285" width="45.7109375" style="1" customWidth="1"/>
    <col min="12286" max="12286" width="7.28515625" style="1" customWidth="1"/>
    <col min="12287" max="12287" width="14.85546875" style="1" customWidth="1"/>
    <col min="12288" max="12288" width="3" style="1" customWidth="1"/>
    <col min="12289" max="12289" width="13.7109375" style="1" customWidth="1"/>
    <col min="12290" max="12290" width="2.85546875" style="1" customWidth="1"/>
    <col min="12291" max="12291" width="13.7109375" style="1" customWidth="1"/>
    <col min="12292" max="12292" width="3.140625" style="1" customWidth="1"/>
    <col min="12293" max="12293" width="13.7109375" style="1" customWidth="1"/>
    <col min="12294" max="12294" width="3.140625" style="1" bestFit="1" customWidth="1"/>
    <col min="12295" max="12295" width="13.7109375" style="1" customWidth="1"/>
    <col min="12296" max="12296" width="3.140625" style="1" bestFit="1" customWidth="1"/>
    <col min="12297" max="12297" width="13.7109375" style="1" customWidth="1"/>
    <col min="12298" max="12298" width="3.140625" style="1" customWidth="1"/>
    <col min="12299" max="12299" width="13.7109375" style="1" customWidth="1"/>
    <col min="12300" max="12300" width="2.85546875" style="1" customWidth="1"/>
    <col min="12301" max="12301" width="3.42578125" style="1" customWidth="1"/>
    <col min="12302" max="12540" width="9.140625" style="1"/>
    <col min="12541" max="12541" width="45.7109375" style="1" customWidth="1"/>
    <col min="12542" max="12542" width="7.28515625" style="1" customWidth="1"/>
    <col min="12543" max="12543" width="14.85546875" style="1" customWidth="1"/>
    <col min="12544" max="12544" width="3" style="1" customWidth="1"/>
    <col min="12545" max="12545" width="13.7109375" style="1" customWidth="1"/>
    <col min="12546" max="12546" width="2.85546875" style="1" customWidth="1"/>
    <col min="12547" max="12547" width="13.7109375" style="1" customWidth="1"/>
    <col min="12548" max="12548" width="3.140625" style="1" customWidth="1"/>
    <col min="12549" max="12549" width="13.7109375" style="1" customWidth="1"/>
    <col min="12550" max="12550" width="3.140625" style="1" bestFit="1" customWidth="1"/>
    <col min="12551" max="12551" width="13.7109375" style="1" customWidth="1"/>
    <col min="12552" max="12552" width="3.140625" style="1" bestFit="1" customWidth="1"/>
    <col min="12553" max="12553" width="13.7109375" style="1" customWidth="1"/>
    <col min="12554" max="12554" width="3.140625" style="1" customWidth="1"/>
    <col min="12555" max="12555" width="13.7109375" style="1" customWidth="1"/>
    <col min="12556" max="12556" width="2.85546875" style="1" customWidth="1"/>
    <col min="12557" max="12557" width="3.42578125" style="1" customWidth="1"/>
    <col min="12558" max="12796" width="9.140625" style="1"/>
    <col min="12797" max="12797" width="45.7109375" style="1" customWidth="1"/>
    <col min="12798" max="12798" width="7.28515625" style="1" customWidth="1"/>
    <col min="12799" max="12799" width="14.85546875" style="1" customWidth="1"/>
    <col min="12800" max="12800" width="3" style="1" customWidth="1"/>
    <col min="12801" max="12801" width="13.7109375" style="1" customWidth="1"/>
    <col min="12802" max="12802" width="2.85546875" style="1" customWidth="1"/>
    <col min="12803" max="12803" width="13.7109375" style="1" customWidth="1"/>
    <col min="12804" max="12804" width="3.140625" style="1" customWidth="1"/>
    <col min="12805" max="12805" width="13.7109375" style="1" customWidth="1"/>
    <col min="12806" max="12806" width="3.140625" style="1" bestFit="1" customWidth="1"/>
    <col min="12807" max="12807" width="13.7109375" style="1" customWidth="1"/>
    <col min="12808" max="12808" width="3.140625" style="1" bestFit="1" customWidth="1"/>
    <col min="12809" max="12809" width="13.7109375" style="1" customWidth="1"/>
    <col min="12810" max="12810" width="3.140625" style="1" customWidth="1"/>
    <col min="12811" max="12811" width="13.7109375" style="1" customWidth="1"/>
    <col min="12812" max="12812" width="2.85546875" style="1" customWidth="1"/>
    <col min="12813" max="12813" width="3.42578125" style="1" customWidth="1"/>
    <col min="12814" max="13052" width="9.140625" style="1"/>
    <col min="13053" max="13053" width="45.7109375" style="1" customWidth="1"/>
    <col min="13054" max="13054" width="7.28515625" style="1" customWidth="1"/>
    <col min="13055" max="13055" width="14.85546875" style="1" customWidth="1"/>
    <col min="13056" max="13056" width="3" style="1" customWidth="1"/>
    <col min="13057" max="13057" width="13.7109375" style="1" customWidth="1"/>
    <col min="13058" max="13058" width="2.85546875" style="1" customWidth="1"/>
    <col min="13059" max="13059" width="13.7109375" style="1" customWidth="1"/>
    <col min="13060" max="13060" width="3.140625" style="1" customWidth="1"/>
    <col min="13061" max="13061" width="13.7109375" style="1" customWidth="1"/>
    <col min="13062" max="13062" width="3.140625" style="1" bestFit="1" customWidth="1"/>
    <col min="13063" max="13063" width="13.7109375" style="1" customWidth="1"/>
    <col min="13064" max="13064" width="3.140625" style="1" bestFit="1" customWidth="1"/>
    <col min="13065" max="13065" width="13.7109375" style="1" customWidth="1"/>
    <col min="13066" max="13066" width="3.140625" style="1" customWidth="1"/>
    <col min="13067" max="13067" width="13.7109375" style="1" customWidth="1"/>
    <col min="13068" max="13068" width="2.85546875" style="1" customWidth="1"/>
    <col min="13069" max="13069" width="3.42578125" style="1" customWidth="1"/>
    <col min="13070" max="13308" width="9.140625" style="1"/>
    <col min="13309" max="13309" width="45.7109375" style="1" customWidth="1"/>
    <col min="13310" max="13310" width="7.28515625" style="1" customWidth="1"/>
    <col min="13311" max="13311" width="14.85546875" style="1" customWidth="1"/>
    <col min="13312" max="13312" width="3" style="1" customWidth="1"/>
    <col min="13313" max="13313" width="13.7109375" style="1" customWidth="1"/>
    <col min="13314" max="13314" width="2.85546875" style="1" customWidth="1"/>
    <col min="13315" max="13315" width="13.7109375" style="1" customWidth="1"/>
    <col min="13316" max="13316" width="3.140625" style="1" customWidth="1"/>
    <col min="13317" max="13317" width="13.7109375" style="1" customWidth="1"/>
    <col min="13318" max="13318" width="3.140625" style="1" bestFit="1" customWidth="1"/>
    <col min="13319" max="13319" width="13.7109375" style="1" customWidth="1"/>
    <col min="13320" max="13320" width="3.140625" style="1" bestFit="1" customWidth="1"/>
    <col min="13321" max="13321" width="13.7109375" style="1" customWidth="1"/>
    <col min="13322" max="13322" width="3.140625" style="1" customWidth="1"/>
    <col min="13323" max="13323" width="13.7109375" style="1" customWidth="1"/>
    <col min="13324" max="13324" width="2.85546875" style="1" customWidth="1"/>
    <col min="13325" max="13325" width="3.42578125" style="1" customWidth="1"/>
    <col min="13326" max="13564" width="9.140625" style="1"/>
    <col min="13565" max="13565" width="45.7109375" style="1" customWidth="1"/>
    <col min="13566" max="13566" width="7.28515625" style="1" customWidth="1"/>
    <col min="13567" max="13567" width="14.85546875" style="1" customWidth="1"/>
    <col min="13568" max="13568" width="3" style="1" customWidth="1"/>
    <col min="13569" max="13569" width="13.7109375" style="1" customWidth="1"/>
    <col min="13570" max="13570" width="2.85546875" style="1" customWidth="1"/>
    <col min="13571" max="13571" width="13.7109375" style="1" customWidth="1"/>
    <col min="13572" max="13572" width="3.140625" style="1" customWidth="1"/>
    <col min="13573" max="13573" width="13.7109375" style="1" customWidth="1"/>
    <col min="13574" max="13574" width="3.140625" style="1" bestFit="1" customWidth="1"/>
    <col min="13575" max="13575" width="13.7109375" style="1" customWidth="1"/>
    <col min="13576" max="13576" width="3.140625" style="1" bestFit="1" customWidth="1"/>
    <col min="13577" max="13577" width="13.7109375" style="1" customWidth="1"/>
    <col min="13578" max="13578" width="3.140625" style="1" customWidth="1"/>
    <col min="13579" max="13579" width="13.7109375" style="1" customWidth="1"/>
    <col min="13580" max="13580" width="2.85546875" style="1" customWidth="1"/>
    <col min="13581" max="13581" width="3.42578125" style="1" customWidth="1"/>
    <col min="13582" max="13820" width="9.140625" style="1"/>
    <col min="13821" max="13821" width="45.7109375" style="1" customWidth="1"/>
    <col min="13822" max="13822" width="7.28515625" style="1" customWidth="1"/>
    <col min="13823" max="13823" width="14.85546875" style="1" customWidth="1"/>
    <col min="13824" max="13824" width="3" style="1" customWidth="1"/>
    <col min="13825" max="13825" width="13.7109375" style="1" customWidth="1"/>
    <col min="13826" max="13826" width="2.85546875" style="1" customWidth="1"/>
    <col min="13827" max="13827" width="13.7109375" style="1" customWidth="1"/>
    <col min="13828" max="13828" width="3.140625" style="1" customWidth="1"/>
    <col min="13829" max="13829" width="13.7109375" style="1" customWidth="1"/>
    <col min="13830" max="13830" width="3.140625" style="1" bestFit="1" customWidth="1"/>
    <col min="13831" max="13831" width="13.7109375" style="1" customWidth="1"/>
    <col min="13832" max="13832" width="3.140625" style="1" bestFit="1" customWidth="1"/>
    <col min="13833" max="13833" width="13.7109375" style="1" customWidth="1"/>
    <col min="13834" max="13834" width="3.140625" style="1" customWidth="1"/>
    <col min="13835" max="13835" width="13.7109375" style="1" customWidth="1"/>
    <col min="13836" max="13836" width="2.85546875" style="1" customWidth="1"/>
    <col min="13837" max="13837" width="3.42578125" style="1" customWidth="1"/>
    <col min="13838" max="14076" width="9.140625" style="1"/>
    <col min="14077" max="14077" width="45.7109375" style="1" customWidth="1"/>
    <col min="14078" max="14078" width="7.28515625" style="1" customWidth="1"/>
    <col min="14079" max="14079" width="14.85546875" style="1" customWidth="1"/>
    <col min="14080" max="14080" width="3" style="1" customWidth="1"/>
    <col min="14081" max="14081" width="13.7109375" style="1" customWidth="1"/>
    <col min="14082" max="14082" width="2.85546875" style="1" customWidth="1"/>
    <col min="14083" max="14083" width="13.7109375" style="1" customWidth="1"/>
    <col min="14084" max="14084" width="3.140625" style="1" customWidth="1"/>
    <col min="14085" max="14085" width="13.7109375" style="1" customWidth="1"/>
    <col min="14086" max="14086" width="3.140625" style="1" bestFit="1" customWidth="1"/>
    <col min="14087" max="14087" width="13.7109375" style="1" customWidth="1"/>
    <col min="14088" max="14088" width="3.140625" style="1" bestFit="1" customWidth="1"/>
    <col min="14089" max="14089" width="13.7109375" style="1" customWidth="1"/>
    <col min="14090" max="14090" width="3.140625" style="1" customWidth="1"/>
    <col min="14091" max="14091" width="13.7109375" style="1" customWidth="1"/>
    <col min="14092" max="14092" width="2.85546875" style="1" customWidth="1"/>
    <col min="14093" max="14093" width="3.42578125" style="1" customWidth="1"/>
    <col min="14094" max="14332" width="9.140625" style="1"/>
    <col min="14333" max="14333" width="45.7109375" style="1" customWidth="1"/>
    <col min="14334" max="14334" width="7.28515625" style="1" customWidth="1"/>
    <col min="14335" max="14335" width="14.85546875" style="1" customWidth="1"/>
    <col min="14336" max="14336" width="3" style="1" customWidth="1"/>
    <col min="14337" max="14337" width="13.7109375" style="1" customWidth="1"/>
    <col min="14338" max="14338" width="2.85546875" style="1" customWidth="1"/>
    <col min="14339" max="14339" width="13.7109375" style="1" customWidth="1"/>
    <col min="14340" max="14340" width="3.140625" style="1" customWidth="1"/>
    <col min="14341" max="14341" width="13.7109375" style="1" customWidth="1"/>
    <col min="14342" max="14342" width="3.140625" style="1" bestFit="1" customWidth="1"/>
    <col min="14343" max="14343" width="13.7109375" style="1" customWidth="1"/>
    <col min="14344" max="14344" width="3.140625" style="1" bestFit="1" customWidth="1"/>
    <col min="14345" max="14345" width="13.7109375" style="1" customWidth="1"/>
    <col min="14346" max="14346" width="3.140625" style="1" customWidth="1"/>
    <col min="14347" max="14347" width="13.7109375" style="1" customWidth="1"/>
    <col min="14348" max="14348" width="2.85546875" style="1" customWidth="1"/>
    <col min="14349" max="14349" width="3.42578125" style="1" customWidth="1"/>
    <col min="14350" max="14588" width="9.140625" style="1"/>
    <col min="14589" max="14589" width="45.7109375" style="1" customWidth="1"/>
    <col min="14590" max="14590" width="7.28515625" style="1" customWidth="1"/>
    <col min="14591" max="14591" width="14.85546875" style="1" customWidth="1"/>
    <col min="14592" max="14592" width="3" style="1" customWidth="1"/>
    <col min="14593" max="14593" width="13.7109375" style="1" customWidth="1"/>
    <col min="14594" max="14594" width="2.85546875" style="1" customWidth="1"/>
    <col min="14595" max="14595" width="13.7109375" style="1" customWidth="1"/>
    <col min="14596" max="14596" width="3.140625" style="1" customWidth="1"/>
    <col min="14597" max="14597" width="13.7109375" style="1" customWidth="1"/>
    <col min="14598" max="14598" width="3.140625" style="1" bestFit="1" customWidth="1"/>
    <col min="14599" max="14599" width="13.7109375" style="1" customWidth="1"/>
    <col min="14600" max="14600" width="3.140625" style="1" bestFit="1" customWidth="1"/>
    <col min="14601" max="14601" width="13.7109375" style="1" customWidth="1"/>
    <col min="14602" max="14602" width="3.140625" style="1" customWidth="1"/>
    <col min="14603" max="14603" width="13.7109375" style="1" customWidth="1"/>
    <col min="14604" max="14604" width="2.85546875" style="1" customWidth="1"/>
    <col min="14605" max="14605" width="3.42578125" style="1" customWidth="1"/>
    <col min="14606" max="14844" width="9.140625" style="1"/>
    <col min="14845" max="14845" width="45.7109375" style="1" customWidth="1"/>
    <col min="14846" max="14846" width="7.28515625" style="1" customWidth="1"/>
    <col min="14847" max="14847" width="14.85546875" style="1" customWidth="1"/>
    <col min="14848" max="14848" width="3" style="1" customWidth="1"/>
    <col min="14849" max="14849" width="13.7109375" style="1" customWidth="1"/>
    <col min="14850" max="14850" width="2.85546875" style="1" customWidth="1"/>
    <col min="14851" max="14851" width="13.7109375" style="1" customWidth="1"/>
    <col min="14852" max="14852" width="3.140625" style="1" customWidth="1"/>
    <col min="14853" max="14853" width="13.7109375" style="1" customWidth="1"/>
    <col min="14854" max="14854" width="3.140625" style="1" bestFit="1" customWidth="1"/>
    <col min="14855" max="14855" width="13.7109375" style="1" customWidth="1"/>
    <col min="14856" max="14856" width="3.140625" style="1" bestFit="1" customWidth="1"/>
    <col min="14857" max="14857" width="13.7109375" style="1" customWidth="1"/>
    <col min="14858" max="14858" width="3.140625" style="1" customWidth="1"/>
    <col min="14859" max="14859" width="13.7109375" style="1" customWidth="1"/>
    <col min="14860" max="14860" width="2.85546875" style="1" customWidth="1"/>
    <col min="14861" max="14861" width="3.42578125" style="1" customWidth="1"/>
    <col min="14862" max="15100" width="9.140625" style="1"/>
    <col min="15101" max="15101" width="45.7109375" style="1" customWidth="1"/>
    <col min="15102" max="15102" width="7.28515625" style="1" customWidth="1"/>
    <col min="15103" max="15103" width="14.85546875" style="1" customWidth="1"/>
    <col min="15104" max="15104" width="3" style="1" customWidth="1"/>
    <col min="15105" max="15105" width="13.7109375" style="1" customWidth="1"/>
    <col min="15106" max="15106" width="2.85546875" style="1" customWidth="1"/>
    <col min="15107" max="15107" width="13.7109375" style="1" customWidth="1"/>
    <col min="15108" max="15108" width="3.140625" style="1" customWidth="1"/>
    <col min="15109" max="15109" width="13.7109375" style="1" customWidth="1"/>
    <col min="15110" max="15110" width="3.140625" style="1" bestFit="1" customWidth="1"/>
    <col min="15111" max="15111" width="13.7109375" style="1" customWidth="1"/>
    <col min="15112" max="15112" width="3.140625" style="1" bestFit="1" customWidth="1"/>
    <col min="15113" max="15113" width="13.7109375" style="1" customWidth="1"/>
    <col min="15114" max="15114" width="3.140625" style="1" customWidth="1"/>
    <col min="15115" max="15115" width="13.7109375" style="1" customWidth="1"/>
    <col min="15116" max="15116" width="2.85546875" style="1" customWidth="1"/>
    <col min="15117" max="15117" width="3.42578125" style="1" customWidth="1"/>
    <col min="15118" max="15356" width="9.140625" style="1"/>
    <col min="15357" max="15357" width="45.7109375" style="1" customWidth="1"/>
    <col min="15358" max="15358" width="7.28515625" style="1" customWidth="1"/>
    <col min="15359" max="15359" width="14.85546875" style="1" customWidth="1"/>
    <col min="15360" max="15360" width="3" style="1" customWidth="1"/>
    <col min="15361" max="15361" width="13.7109375" style="1" customWidth="1"/>
    <col min="15362" max="15362" width="2.85546875" style="1" customWidth="1"/>
    <col min="15363" max="15363" width="13.7109375" style="1" customWidth="1"/>
    <col min="15364" max="15364" width="3.140625" style="1" customWidth="1"/>
    <col min="15365" max="15365" width="13.7109375" style="1" customWidth="1"/>
    <col min="15366" max="15366" width="3.140625" style="1" bestFit="1" customWidth="1"/>
    <col min="15367" max="15367" width="13.7109375" style="1" customWidth="1"/>
    <col min="15368" max="15368" width="3.140625" style="1" bestFit="1" customWidth="1"/>
    <col min="15369" max="15369" width="13.7109375" style="1" customWidth="1"/>
    <col min="15370" max="15370" width="3.140625" style="1" customWidth="1"/>
    <col min="15371" max="15371" width="13.7109375" style="1" customWidth="1"/>
    <col min="15372" max="15372" width="2.85546875" style="1" customWidth="1"/>
    <col min="15373" max="15373" width="3.42578125" style="1" customWidth="1"/>
    <col min="15374" max="15612" width="9.140625" style="1"/>
    <col min="15613" max="15613" width="45.7109375" style="1" customWidth="1"/>
    <col min="15614" max="15614" width="7.28515625" style="1" customWidth="1"/>
    <col min="15615" max="15615" width="14.85546875" style="1" customWidth="1"/>
    <col min="15616" max="15616" width="3" style="1" customWidth="1"/>
    <col min="15617" max="15617" width="13.7109375" style="1" customWidth="1"/>
    <col min="15618" max="15618" width="2.85546875" style="1" customWidth="1"/>
    <col min="15619" max="15619" width="13.7109375" style="1" customWidth="1"/>
    <col min="15620" max="15620" width="3.140625" style="1" customWidth="1"/>
    <col min="15621" max="15621" width="13.7109375" style="1" customWidth="1"/>
    <col min="15622" max="15622" width="3.140625" style="1" bestFit="1" customWidth="1"/>
    <col min="15623" max="15623" width="13.7109375" style="1" customWidth="1"/>
    <col min="15624" max="15624" width="3.140625" style="1" bestFit="1" customWidth="1"/>
    <col min="15625" max="15625" width="13.7109375" style="1" customWidth="1"/>
    <col min="15626" max="15626" width="3.140625" style="1" customWidth="1"/>
    <col min="15627" max="15627" width="13.7109375" style="1" customWidth="1"/>
    <col min="15628" max="15628" width="2.85546875" style="1" customWidth="1"/>
    <col min="15629" max="15629" width="3.42578125" style="1" customWidth="1"/>
    <col min="15630" max="15868" width="9.140625" style="1"/>
    <col min="15869" max="15869" width="45.7109375" style="1" customWidth="1"/>
    <col min="15870" max="15870" width="7.28515625" style="1" customWidth="1"/>
    <col min="15871" max="15871" width="14.85546875" style="1" customWidth="1"/>
    <col min="15872" max="15872" width="3" style="1" customWidth="1"/>
    <col min="15873" max="15873" width="13.7109375" style="1" customWidth="1"/>
    <col min="15874" max="15874" width="2.85546875" style="1" customWidth="1"/>
    <col min="15875" max="15875" width="13.7109375" style="1" customWidth="1"/>
    <col min="15876" max="15876" width="3.140625" style="1" customWidth="1"/>
    <col min="15877" max="15877" width="13.7109375" style="1" customWidth="1"/>
    <col min="15878" max="15878" width="3.140625" style="1" bestFit="1" customWidth="1"/>
    <col min="15879" max="15879" width="13.7109375" style="1" customWidth="1"/>
    <col min="15880" max="15880" width="3.140625" style="1" bestFit="1" customWidth="1"/>
    <col min="15881" max="15881" width="13.7109375" style="1" customWidth="1"/>
    <col min="15882" max="15882" width="3.140625" style="1" customWidth="1"/>
    <col min="15883" max="15883" width="13.7109375" style="1" customWidth="1"/>
    <col min="15884" max="15884" width="2.85546875" style="1" customWidth="1"/>
    <col min="15885" max="15885" width="3.42578125" style="1" customWidth="1"/>
    <col min="15886" max="16124" width="9.140625" style="1"/>
    <col min="16125" max="16125" width="45.7109375" style="1" customWidth="1"/>
    <col min="16126" max="16126" width="7.28515625" style="1" customWidth="1"/>
    <col min="16127" max="16127" width="14.85546875" style="1" customWidth="1"/>
    <col min="16128" max="16128" width="3" style="1" customWidth="1"/>
    <col min="16129" max="16129" width="13.7109375" style="1" customWidth="1"/>
    <col min="16130" max="16130" width="2.85546875" style="1" customWidth="1"/>
    <col min="16131" max="16131" width="13.7109375" style="1" customWidth="1"/>
    <col min="16132" max="16132" width="3.140625" style="1" customWidth="1"/>
    <col min="16133" max="16133" width="13.7109375" style="1" customWidth="1"/>
    <col min="16134" max="16134" width="3.140625" style="1" bestFit="1" customWidth="1"/>
    <col min="16135" max="16135" width="13.7109375" style="1" customWidth="1"/>
    <col min="16136" max="16136" width="3.140625" style="1" bestFit="1" customWidth="1"/>
    <col min="16137" max="16137" width="13.7109375" style="1" customWidth="1"/>
    <col min="16138" max="16138" width="3.140625" style="1" customWidth="1"/>
    <col min="16139" max="16139" width="13.7109375" style="1" customWidth="1"/>
    <col min="16140" max="16140" width="2.85546875" style="1" customWidth="1"/>
    <col min="16141" max="16141" width="3.42578125" style="1" customWidth="1"/>
    <col min="16142" max="16384" width="9.140625" style="1"/>
  </cols>
  <sheetData>
    <row r="1" spans="1:14" s="53" customFormat="1" ht="15.75">
      <c r="A1" s="57" t="s">
        <v>53</v>
      </c>
      <c r="B1" s="66">
        <v>2016</v>
      </c>
      <c r="C1" s="65"/>
      <c r="E1" s="65"/>
      <c r="G1" s="64"/>
      <c r="H1" s="58"/>
      <c r="I1" s="64"/>
      <c r="J1" s="58"/>
    </row>
    <row r="2" spans="1:14" s="53" customFormat="1" ht="15.75">
      <c r="A2" s="57" t="s">
        <v>52</v>
      </c>
      <c r="B2" s="63" t="s">
        <v>51</v>
      </c>
      <c r="C2" s="63" t="s">
        <v>50</v>
      </c>
      <c r="D2" s="58"/>
      <c r="E2" s="62"/>
      <c r="F2" s="60"/>
      <c r="G2" s="62"/>
      <c r="H2" s="58"/>
      <c r="I2" s="62"/>
      <c r="J2" s="58"/>
    </row>
    <row r="3" spans="1:14" s="53" customFormat="1" ht="15.75">
      <c r="A3" s="57" t="s">
        <v>49</v>
      </c>
      <c r="B3" s="61" t="s">
        <v>248</v>
      </c>
      <c r="C3" s="61" t="s">
        <v>247</v>
      </c>
      <c r="D3" s="58"/>
      <c r="E3" s="59"/>
      <c r="F3" s="60"/>
      <c r="G3" s="59"/>
      <c r="H3" s="58"/>
      <c r="I3" s="59"/>
      <c r="J3" s="58"/>
    </row>
    <row r="4" spans="1:14" s="53" customFormat="1" ht="15.75">
      <c r="A4" s="57" t="s">
        <v>46</v>
      </c>
      <c r="B4" s="61" t="s">
        <v>196</v>
      </c>
      <c r="C4" s="61" t="s">
        <v>195</v>
      </c>
      <c r="D4" s="58"/>
      <c r="E4" s="59"/>
      <c r="F4" s="60"/>
      <c r="G4" s="59"/>
      <c r="H4" s="58"/>
      <c r="I4" s="59"/>
      <c r="J4" s="58"/>
    </row>
    <row r="5" spans="1:14" s="53" customFormat="1" ht="15.75">
      <c r="A5" s="57" t="s">
        <v>43</v>
      </c>
      <c r="B5" s="56" t="s">
        <v>42</v>
      </c>
      <c r="C5" s="56" t="s">
        <v>42</v>
      </c>
      <c r="D5" s="55"/>
      <c r="E5" s="54"/>
      <c r="G5" s="54"/>
      <c r="I5" s="54"/>
    </row>
    <row r="6" spans="1:14" s="41" customFormat="1">
      <c r="A6" s="52"/>
      <c r="B6" s="51"/>
      <c r="C6" s="50"/>
      <c r="D6" s="49"/>
      <c r="E6" s="50"/>
      <c r="F6" s="49"/>
      <c r="G6" s="50"/>
      <c r="H6" s="49"/>
      <c r="I6" s="50" t="s">
        <v>41</v>
      </c>
      <c r="J6" s="49"/>
    </row>
    <row r="7" spans="1:14">
      <c r="C7" s="48" t="s">
        <v>40</v>
      </c>
      <c r="D7" s="47" t="s">
        <v>37</v>
      </c>
      <c r="E7" s="48" t="s">
        <v>40</v>
      </c>
      <c r="F7" s="47" t="s">
        <v>37</v>
      </c>
      <c r="G7" s="48" t="s">
        <v>39</v>
      </c>
      <c r="H7" s="47" t="s">
        <v>37</v>
      </c>
      <c r="I7" s="48" t="s">
        <v>38</v>
      </c>
      <c r="J7" s="47" t="s">
        <v>37</v>
      </c>
      <c r="K7" s="1"/>
      <c r="L7" s="1"/>
    </row>
    <row r="8" spans="1:14"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4" s="29" customFormat="1">
      <c r="A9" s="33" t="s">
        <v>35</v>
      </c>
      <c r="B9" s="32"/>
    </row>
    <row r="10" spans="1:14" s="29" customFormat="1">
      <c r="A10" s="33" t="s">
        <v>259</v>
      </c>
      <c r="B10" s="32"/>
    </row>
    <row r="11" spans="1:14" s="20" customFormat="1">
      <c r="A11" s="27" t="s">
        <v>258</v>
      </c>
      <c r="B11" s="23"/>
      <c r="C11" s="71">
        <v>27</v>
      </c>
      <c r="D11" s="71"/>
      <c r="E11" s="243">
        <v>26</v>
      </c>
      <c r="F11" s="244"/>
      <c r="G11" s="243">
        <v>26</v>
      </c>
      <c r="H11" s="244"/>
      <c r="I11" s="243">
        <v>26</v>
      </c>
      <c r="K11" s="245"/>
      <c r="L11" s="245"/>
      <c r="M11" s="245"/>
      <c r="N11" s="245"/>
    </row>
    <row r="12" spans="1:14" s="20" customFormat="1">
      <c r="A12" s="27" t="s">
        <v>257</v>
      </c>
      <c r="B12" s="23"/>
      <c r="C12" s="71">
        <v>322933</v>
      </c>
      <c r="D12" s="71"/>
      <c r="E12" s="243">
        <v>310000</v>
      </c>
      <c r="F12" s="244"/>
      <c r="G12" s="243">
        <v>310000</v>
      </c>
      <c r="H12" s="244"/>
      <c r="I12" s="243">
        <v>310000</v>
      </c>
    </row>
    <row r="13" spans="1:14" s="20" customFormat="1">
      <c r="A13" s="27" t="s">
        <v>256</v>
      </c>
      <c r="B13" s="23"/>
      <c r="C13" s="71">
        <v>42</v>
      </c>
      <c r="D13" s="71"/>
      <c r="E13" s="243">
        <v>36</v>
      </c>
      <c r="F13" s="242"/>
      <c r="G13" s="243">
        <v>36</v>
      </c>
      <c r="H13" s="242"/>
      <c r="I13" s="243">
        <v>36</v>
      </c>
    </row>
    <row r="14" spans="1:14" s="20" customFormat="1">
      <c r="A14" s="27" t="s">
        <v>255</v>
      </c>
      <c r="B14" s="23"/>
      <c r="C14" s="71">
        <v>8677</v>
      </c>
      <c r="D14" s="71" t="s">
        <v>238</v>
      </c>
      <c r="E14" s="243">
        <v>3077</v>
      </c>
      <c r="F14" s="242"/>
      <c r="G14" s="243">
        <v>4000</v>
      </c>
      <c r="H14" s="242"/>
      <c r="I14" s="243">
        <v>4000</v>
      </c>
    </row>
    <row r="15" spans="1:14" s="20" customFormat="1">
      <c r="A15" s="27"/>
      <c r="B15" s="23"/>
      <c r="C15" s="71"/>
      <c r="D15" s="71"/>
      <c r="E15" s="71"/>
    </row>
    <row r="16" spans="1:14" s="20" customFormat="1">
      <c r="A16" s="27" t="s">
        <v>254</v>
      </c>
      <c r="B16" s="23"/>
      <c r="C16" s="71"/>
      <c r="D16" s="71"/>
      <c r="E16" s="71"/>
    </row>
    <row r="17" spans="1:12" s="20" customFormat="1">
      <c r="A17" s="24" t="s">
        <v>253</v>
      </c>
      <c r="B17" s="23"/>
      <c r="C17" s="81">
        <v>287466</v>
      </c>
      <c r="D17" s="71"/>
      <c r="E17" s="243">
        <v>284191</v>
      </c>
      <c r="F17" s="242"/>
      <c r="G17" s="243">
        <v>300000</v>
      </c>
      <c r="H17" s="242"/>
      <c r="I17" s="243">
        <v>300000</v>
      </c>
    </row>
    <row r="18" spans="1:12" s="20" customFormat="1">
      <c r="A18" s="24" t="s">
        <v>252</v>
      </c>
      <c r="B18" s="23"/>
      <c r="C18" s="81">
        <v>791614</v>
      </c>
      <c r="D18" s="71"/>
      <c r="E18" s="243">
        <v>758790</v>
      </c>
      <c r="F18" s="242"/>
      <c r="G18" s="243">
        <v>800000</v>
      </c>
      <c r="H18" s="242"/>
      <c r="I18" s="243">
        <v>800000</v>
      </c>
    </row>
    <row r="19" spans="1:12" s="20" customFormat="1">
      <c r="A19" s="24" t="s">
        <v>251</v>
      </c>
      <c r="B19" s="23"/>
      <c r="C19" s="74">
        <v>131686920</v>
      </c>
      <c r="D19" s="74"/>
      <c r="E19" s="241">
        <v>106205362</v>
      </c>
      <c r="F19" s="242"/>
      <c r="G19" s="241">
        <v>105000000</v>
      </c>
      <c r="H19" s="242"/>
      <c r="I19" s="241">
        <v>105000000</v>
      </c>
    </row>
    <row r="20" spans="1:12" s="20" customFormat="1">
      <c r="A20" s="24" t="s">
        <v>250</v>
      </c>
      <c r="B20" s="23"/>
      <c r="C20" s="74">
        <v>458</v>
      </c>
      <c r="D20" s="74"/>
      <c r="E20" s="241">
        <v>374</v>
      </c>
      <c r="F20" s="242"/>
      <c r="G20" s="241">
        <v>350</v>
      </c>
      <c r="H20" s="242"/>
      <c r="I20" s="241">
        <v>350</v>
      </c>
    </row>
    <row r="21" spans="1:12" s="20" customFormat="1">
      <c r="A21" s="24"/>
      <c r="B21" s="23"/>
      <c r="C21" s="69"/>
    </row>
    <row r="22" spans="1:12" s="14" customFormat="1">
      <c r="A22" s="19" t="s">
        <v>1</v>
      </c>
      <c r="B22" s="18"/>
      <c r="C22" s="17"/>
      <c r="D22" s="15"/>
      <c r="E22" s="16"/>
      <c r="F22" s="15"/>
      <c r="G22" s="16"/>
      <c r="H22" s="15"/>
      <c r="I22" s="16"/>
      <c r="J22" s="15"/>
    </row>
    <row r="23" spans="1:12" s="14" customFormat="1">
      <c r="A23" s="1758" t="s">
        <v>249</v>
      </c>
      <c r="B23" s="1756"/>
      <c r="C23" s="1757"/>
      <c r="D23" s="1756"/>
      <c r="E23" s="1757"/>
      <c r="F23" s="1756"/>
      <c r="G23" s="1757"/>
      <c r="H23" s="1756"/>
      <c r="I23" s="1757"/>
      <c r="J23" s="1756"/>
    </row>
    <row r="24" spans="1:12" s="14" customFormat="1">
      <c r="B24" s="239"/>
      <c r="C24" s="237"/>
      <c r="D24" s="236"/>
      <c r="E24" s="239"/>
      <c r="F24" s="236"/>
      <c r="G24" s="235"/>
      <c r="H24" s="234"/>
      <c r="I24" s="235"/>
      <c r="J24" s="234"/>
    </row>
    <row r="25" spans="1:12" s="14" customFormat="1">
      <c r="A25" s="226"/>
      <c r="B25" s="238"/>
      <c r="C25" s="237"/>
      <c r="D25" s="236"/>
      <c r="E25" s="237"/>
      <c r="F25" s="236"/>
      <c r="G25" s="235"/>
      <c r="H25" s="234"/>
      <c r="I25" s="235"/>
      <c r="J25" s="234"/>
    </row>
    <row r="26" spans="1:12">
      <c r="A26" s="1758"/>
      <c r="B26" s="1763"/>
      <c r="C26" s="1764"/>
      <c r="D26" s="1763"/>
      <c r="E26" s="1764"/>
      <c r="F26" s="1763"/>
      <c r="G26" s="1764"/>
      <c r="H26" s="1763"/>
      <c r="I26" s="1764"/>
      <c r="J26" s="1763"/>
      <c r="K26" s="9"/>
      <c r="L26" s="9"/>
    </row>
    <row r="27" spans="1:12">
      <c r="A27" s="233"/>
      <c r="B27" s="232"/>
      <c r="C27" s="231"/>
      <c r="D27" s="231"/>
      <c r="E27" s="230"/>
      <c r="F27" s="229"/>
      <c r="G27" s="230"/>
      <c r="H27" s="229"/>
      <c r="I27" s="230"/>
      <c r="J27" s="229"/>
      <c r="K27" s="9"/>
      <c r="L27" s="9"/>
    </row>
    <row r="28" spans="1:12">
      <c r="B28" s="9"/>
      <c r="C28" s="228"/>
      <c r="D28" s="227"/>
      <c r="E28" s="228"/>
      <c r="F28" s="227"/>
      <c r="G28" s="228"/>
      <c r="H28" s="227"/>
      <c r="I28" s="228"/>
      <c r="J28" s="227"/>
      <c r="K28" s="9"/>
      <c r="L28" s="9"/>
    </row>
    <row r="29" spans="1:12">
      <c r="A29" s="226"/>
      <c r="B29" s="9"/>
      <c r="C29" s="12"/>
      <c r="D29" s="9"/>
      <c r="E29" s="12"/>
      <c r="F29" s="9"/>
      <c r="G29" s="12"/>
      <c r="H29" s="9"/>
      <c r="I29" s="12"/>
      <c r="J29" s="9"/>
      <c r="K29" s="9"/>
      <c r="L29" s="9"/>
    </row>
    <row r="30" spans="1:12">
      <c r="A30" s="194"/>
      <c r="B30" s="9"/>
      <c r="C30" s="11"/>
      <c r="D30" s="9"/>
      <c r="E30" s="11"/>
      <c r="F30" s="9"/>
      <c r="G30" s="11"/>
      <c r="H30" s="9"/>
      <c r="I30" s="11"/>
      <c r="J30" s="9"/>
      <c r="K30" s="9"/>
      <c r="L30" s="9"/>
    </row>
    <row r="31" spans="1:12">
      <c r="A31" s="225"/>
      <c r="B31" s="9"/>
      <c r="C31" s="12"/>
      <c r="D31" s="9"/>
      <c r="E31" s="12"/>
      <c r="F31" s="9"/>
      <c r="G31" s="12"/>
      <c r="H31" s="9"/>
      <c r="I31" s="12"/>
      <c r="J31" s="9"/>
      <c r="K31" s="9"/>
      <c r="L31" s="9"/>
    </row>
    <row r="32" spans="1:12">
      <c r="A32" s="194"/>
      <c r="B32" s="9"/>
      <c r="C32" s="11"/>
      <c r="D32" s="9"/>
      <c r="E32" s="11"/>
      <c r="F32" s="9"/>
      <c r="G32" s="11"/>
      <c r="H32" s="9"/>
      <c r="I32" s="11"/>
      <c r="J32" s="9"/>
      <c r="K32" s="9"/>
      <c r="L32" s="9"/>
    </row>
    <row r="33" spans="1:13">
      <c r="A33" s="10"/>
      <c r="B33" s="9"/>
      <c r="C33" s="9"/>
      <c r="D33" s="9"/>
      <c r="E33" s="9"/>
      <c r="F33" s="9"/>
      <c r="G33" s="9"/>
      <c r="H33" s="9"/>
      <c r="I33" s="9"/>
      <c r="J33" s="9"/>
      <c r="K33" s="9"/>
      <c r="L33" s="9"/>
    </row>
    <row r="34" spans="1:13">
      <c r="A34" s="10"/>
      <c r="B34" s="9"/>
      <c r="C34" s="11"/>
      <c r="D34" s="9"/>
      <c r="E34" s="11"/>
      <c r="F34" s="9"/>
      <c r="G34" s="11"/>
      <c r="H34" s="9"/>
      <c r="I34" s="11"/>
      <c r="J34" s="9"/>
      <c r="K34" s="9"/>
      <c r="L34" s="9"/>
    </row>
    <row r="35" spans="1:13">
      <c r="A35" s="10"/>
      <c r="B35" s="9"/>
      <c r="C35" s="9"/>
      <c r="D35" s="9"/>
      <c r="E35" s="9"/>
      <c r="F35" s="9"/>
      <c r="G35" s="9"/>
      <c r="H35" s="9"/>
      <c r="I35" s="9"/>
      <c r="J35" s="9"/>
      <c r="K35" s="9"/>
      <c r="L35" s="9"/>
    </row>
    <row r="36" spans="1:13">
      <c r="A36" s="10"/>
      <c r="B36" s="9"/>
      <c r="C36" s="9"/>
      <c r="D36" s="9"/>
      <c r="E36" s="9"/>
      <c r="F36" s="9"/>
      <c r="G36" s="9"/>
      <c r="H36" s="9"/>
      <c r="I36" s="9"/>
      <c r="J36" s="9"/>
      <c r="K36" s="9"/>
      <c r="L36" s="9"/>
    </row>
    <row r="37" spans="1:13">
      <c r="A37" s="10"/>
      <c r="B37" s="9"/>
      <c r="C37" s="9"/>
      <c r="D37" s="9"/>
      <c r="E37" s="9"/>
      <c r="F37" s="9"/>
      <c r="G37" s="9"/>
      <c r="H37" s="9"/>
      <c r="I37" s="9"/>
      <c r="J37" s="9"/>
      <c r="K37" s="9"/>
      <c r="L37" s="9"/>
      <c r="M37" s="8"/>
    </row>
    <row r="38" spans="1:13">
      <c r="B38" s="6"/>
      <c r="C38" s="6"/>
      <c r="D38" s="6"/>
      <c r="E38" s="7"/>
      <c r="F38" s="7"/>
    </row>
    <row r="39" spans="1:13">
      <c r="B39" s="6"/>
      <c r="C39" s="6"/>
      <c r="D39" s="6"/>
      <c r="E39" s="7"/>
      <c r="F39" s="7"/>
    </row>
    <row r="40" spans="1:13">
      <c r="B40" s="6"/>
      <c r="C40" s="6"/>
      <c r="D40" s="6"/>
      <c r="E40" s="7"/>
      <c r="F40" s="7"/>
    </row>
    <row r="41" spans="1:13">
      <c r="B41" s="6"/>
      <c r="C41" s="6"/>
      <c r="D41" s="6"/>
      <c r="E41" s="7"/>
      <c r="F41" s="7"/>
    </row>
    <row r="42" spans="1:13">
      <c r="B42" s="6"/>
      <c r="C42" s="6"/>
      <c r="D42" s="6"/>
      <c r="E42" s="7"/>
      <c r="F42" s="7"/>
    </row>
    <row r="43" spans="1:13">
      <c r="B43" s="6"/>
      <c r="C43" s="6"/>
      <c r="D43" s="6"/>
      <c r="E43" s="7"/>
      <c r="F43" s="7"/>
    </row>
    <row r="44" spans="1:13">
      <c r="B44" s="6"/>
      <c r="C44" s="6"/>
      <c r="D44" s="6"/>
      <c r="E44" s="7"/>
      <c r="F44" s="7"/>
    </row>
    <row r="45" spans="1:13">
      <c r="B45" s="6"/>
      <c r="C45" s="6"/>
      <c r="D45" s="6"/>
      <c r="E45" s="7"/>
      <c r="F45" s="7"/>
    </row>
    <row r="46" spans="1:13">
      <c r="B46" s="6"/>
      <c r="C46" s="6"/>
      <c r="D46" s="6"/>
      <c r="E46" s="7"/>
      <c r="F46" s="7"/>
    </row>
    <row r="47" spans="1:13">
      <c r="B47" s="6"/>
      <c r="C47" s="6"/>
      <c r="D47" s="6"/>
      <c r="E47" s="7"/>
      <c r="F47" s="7"/>
    </row>
    <row r="48" spans="1:13">
      <c r="B48" s="6"/>
      <c r="C48" s="6"/>
      <c r="D48" s="6"/>
      <c r="E48" s="7"/>
      <c r="F48" s="7"/>
    </row>
    <row r="49" spans="1:14">
      <c r="B49" s="6"/>
      <c r="C49" s="6"/>
      <c r="D49" s="6"/>
      <c r="E49" s="7"/>
      <c r="F49" s="7"/>
    </row>
    <row r="50" spans="1:14" s="3" customFormat="1">
      <c r="A50" s="6"/>
      <c r="B50" s="6"/>
      <c r="C50" s="6"/>
      <c r="D50" s="6"/>
      <c r="E50" s="7"/>
      <c r="F50" s="7"/>
      <c r="H50" s="2"/>
      <c r="J50" s="2"/>
      <c r="L50" s="2"/>
      <c r="M50" s="1"/>
      <c r="N50" s="1"/>
    </row>
    <row r="51" spans="1:14" s="3" customFormat="1">
      <c r="A51" s="6"/>
      <c r="B51" s="6"/>
      <c r="C51" s="6"/>
      <c r="D51" s="6"/>
      <c r="E51" s="7"/>
      <c r="F51" s="7"/>
      <c r="H51" s="2"/>
      <c r="J51" s="2"/>
      <c r="L51" s="2"/>
      <c r="M51" s="1"/>
      <c r="N51" s="1"/>
    </row>
    <row r="52" spans="1:14" s="3" customFormat="1">
      <c r="A52" s="6"/>
      <c r="B52" s="6"/>
      <c r="C52" s="6"/>
      <c r="D52" s="6"/>
      <c r="E52" s="7"/>
      <c r="F52" s="7"/>
      <c r="H52" s="2"/>
      <c r="J52" s="2"/>
      <c r="L52" s="2"/>
      <c r="M52" s="1"/>
      <c r="N52" s="1"/>
    </row>
    <row r="53" spans="1:14" s="3" customFormat="1">
      <c r="A53" s="6"/>
      <c r="B53" s="6"/>
      <c r="C53" s="6"/>
      <c r="D53" s="6"/>
      <c r="E53" s="7"/>
      <c r="F53" s="7"/>
      <c r="H53" s="2"/>
      <c r="J53" s="2"/>
      <c r="L53" s="2"/>
      <c r="M53" s="1"/>
      <c r="N53" s="1"/>
    </row>
    <row r="54" spans="1:14" s="3" customFormat="1">
      <c r="A54" s="6"/>
      <c r="B54" s="6"/>
      <c r="C54" s="6"/>
      <c r="D54" s="6"/>
      <c r="E54" s="7"/>
      <c r="F54" s="7"/>
      <c r="H54" s="2"/>
      <c r="J54" s="2"/>
      <c r="L54" s="2"/>
      <c r="M54" s="1"/>
      <c r="N54" s="1"/>
    </row>
    <row r="55" spans="1:14" s="3" customFormat="1">
      <c r="A55" s="6"/>
      <c r="B55" s="6"/>
      <c r="C55" s="6"/>
      <c r="D55" s="6"/>
      <c r="E55" s="7"/>
      <c r="F55" s="7"/>
      <c r="H55" s="2"/>
      <c r="J55" s="2"/>
      <c r="L55" s="2"/>
      <c r="M55" s="1"/>
      <c r="N55" s="1"/>
    </row>
    <row r="56" spans="1:14" s="3" customFormat="1">
      <c r="A56" s="6"/>
      <c r="B56" s="6"/>
      <c r="C56" s="6"/>
      <c r="D56" s="6"/>
      <c r="E56" s="7"/>
      <c r="F56" s="7"/>
      <c r="H56" s="2"/>
      <c r="J56" s="2"/>
      <c r="L56" s="2"/>
      <c r="M56" s="1"/>
      <c r="N56" s="1"/>
    </row>
    <row r="57" spans="1:14" s="3" customFormat="1">
      <c r="A57" s="6"/>
      <c r="B57" s="6"/>
      <c r="C57" s="6"/>
      <c r="D57" s="6"/>
      <c r="E57" s="7"/>
      <c r="F57" s="7"/>
      <c r="H57" s="2"/>
      <c r="J57" s="2"/>
      <c r="L57" s="2"/>
      <c r="M57" s="1"/>
      <c r="N57" s="1"/>
    </row>
    <row r="58" spans="1:14" s="3" customFormat="1">
      <c r="A58" s="6"/>
      <c r="B58" s="6"/>
      <c r="C58" s="6"/>
      <c r="D58" s="6"/>
      <c r="E58" s="7"/>
      <c r="F58" s="7"/>
      <c r="H58" s="2"/>
      <c r="J58" s="2"/>
      <c r="L58" s="2"/>
      <c r="M58" s="1"/>
      <c r="N58" s="1"/>
    </row>
    <row r="59" spans="1:14" s="3" customFormat="1">
      <c r="A59" s="6"/>
      <c r="B59" s="6"/>
      <c r="C59" s="6"/>
      <c r="D59" s="6"/>
      <c r="E59" s="7"/>
      <c r="F59" s="7"/>
      <c r="H59" s="2"/>
      <c r="J59" s="2"/>
      <c r="L59" s="2"/>
      <c r="M59" s="1"/>
      <c r="N59" s="1"/>
    </row>
    <row r="60" spans="1:14" s="3" customFormat="1">
      <c r="A60" s="6"/>
      <c r="B60" s="6"/>
      <c r="C60" s="6"/>
      <c r="D60" s="6"/>
      <c r="E60" s="7"/>
      <c r="F60" s="7"/>
      <c r="H60" s="2"/>
      <c r="J60" s="2"/>
      <c r="L60" s="2"/>
      <c r="M60" s="1"/>
      <c r="N60" s="1"/>
    </row>
    <row r="61" spans="1:14" s="3" customFormat="1">
      <c r="A61" s="6"/>
      <c r="B61" s="6"/>
      <c r="C61" s="6"/>
      <c r="D61" s="6"/>
      <c r="E61" s="7"/>
      <c r="F61" s="7"/>
      <c r="H61" s="2"/>
      <c r="J61" s="2"/>
      <c r="L61" s="2"/>
      <c r="M61" s="1"/>
      <c r="N61" s="1"/>
    </row>
    <row r="62" spans="1:14" s="3" customFormat="1">
      <c r="A62" s="6"/>
      <c r="B62" s="6"/>
      <c r="C62" s="6"/>
      <c r="D62" s="6"/>
      <c r="E62" s="7"/>
      <c r="F62" s="7"/>
      <c r="H62" s="2"/>
      <c r="J62" s="2"/>
      <c r="L62" s="2"/>
      <c r="M62" s="1"/>
      <c r="N62" s="1"/>
    </row>
    <row r="63" spans="1:14" s="3" customFormat="1">
      <c r="A63" s="6"/>
      <c r="B63" s="6"/>
      <c r="C63" s="6"/>
      <c r="D63" s="6"/>
      <c r="E63" s="7"/>
      <c r="F63" s="7"/>
      <c r="H63" s="2"/>
      <c r="J63" s="2"/>
      <c r="L63" s="2"/>
      <c r="M63" s="1"/>
      <c r="N63" s="1"/>
    </row>
    <row r="64" spans="1:14" s="3" customFormat="1">
      <c r="A64" s="6"/>
      <c r="B64" s="6"/>
      <c r="C64" s="6"/>
      <c r="D64" s="6"/>
      <c r="E64" s="7"/>
      <c r="F64" s="7"/>
      <c r="H64" s="2"/>
      <c r="J64" s="2"/>
      <c r="L64" s="2"/>
      <c r="M64" s="1"/>
      <c r="N64" s="1"/>
    </row>
    <row r="65" spans="1:14" s="3" customFormat="1">
      <c r="A65" s="6"/>
      <c r="B65" s="6"/>
      <c r="C65" s="6"/>
      <c r="D65" s="6"/>
      <c r="E65" s="7"/>
      <c r="F65" s="7"/>
      <c r="H65" s="2"/>
      <c r="J65" s="2"/>
      <c r="L65" s="2"/>
      <c r="M65" s="1"/>
      <c r="N65" s="1"/>
    </row>
    <row r="66" spans="1:14" s="3" customFormat="1">
      <c r="A66" s="6"/>
      <c r="B66" s="6"/>
      <c r="C66" s="6"/>
      <c r="D66" s="6"/>
      <c r="E66" s="7"/>
      <c r="F66" s="7"/>
      <c r="H66" s="2"/>
      <c r="J66" s="2"/>
      <c r="L66" s="2"/>
      <c r="M66" s="1"/>
      <c r="N66" s="1"/>
    </row>
    <row r="67" spans="1:14" s="3" customFormat="1">
      <c r="A67" s="6"/>
      <c r="B67" s="6"/>
      <c r="C67" s="4"/>
      <c r="D67" s="4"/>
      <c r="F67" s="2"/>
      <c r="H67" s="2"/>
      <c r="J67" s="2"/>
      <c r="L67" s="2"/>
      <c r="M67" s="1"/>
      <c r="N67" s="1"/>
    </row>
    <row r="68" spans="1:14" s="3" customFormat="1">
      <c r="A68" s="6"/>
      <c r="B68" s="6"/>
      <c r="C68" s="4"/>
      <c r="D68" s="4"/>
      <c r="F68" s="2"/>
      <c r="H68" s="2"/>
      <c r="J68" s="2"/>
      <c r="L68" s="2"/>
      <c r="M68" s="1"/>
      <c r="N68" s="1"/>
    </row>
    <row r="69" spans="1:14" s="3" customFormat="1">
      <c r="A69" s="6"/>
      <c r="B69" s="6"/>
      <c r="C69" s="4"/>
      <c r="D69" s="4"/>
      <c r="F69" s="2"/>
      <c r="H69" s="2"/>
      <c r="J69" s="2"/>
      <c r="L69" s="2"/>
      <c r="M69" s="1"/>
      <c r="N69" s="1"/>
    </row>
    <row r="70" spans="1:14" s="3" customFormat="1">
      <c r="A70" s="6"/>
      <c r="B70" s="6"/>
      <c r="C70" s="4"/>
      <c r="D70" s="4"/>
      <c r="F70" s="2"/>
      <c r="H70" s="2"/>
      <c r="J70" s="2"/>
      <c r="L70" s="2"/>
      <c r="M70" s="1"/>
      <c r="N70" s="1"/>
    </row>
    <row r="71" spans="1:14" s="3" customFormat="1">
      <c r="A71" s="6"/>
      <c r="B71" s="6"/>
      <c r="C71" s="4"/>
      <c r="D71" s="4"/>
      <c r="F71" s="2"/>
      <c r="H71" s="2"/>
      <c r="J71" s="2"/>
      <c r="L71" s="2"/>
      <c r="M71" s="1"/>
      <c r="N71" s="1"/>
    </row>
    <row r="72" spans="1:14" s="3" customFormat="1">
      <c r="A72" s="6"/>
      <c r="B72" s="6"/>
      <c r="C72" s="4"/>
      <c r="D72" s="4"/>
      <c r="F72" s="2"/>
      <c r="H72" s="2"/>
      <c r="J72" s="2"/>
      <c r="L72" s="2"/>
      <c r="M72" s="1"/>
      <c r="N72" s="1"/>
    </row>
    <row r="73" spans="1:14" s="3" customFormat="1">
      <c r="A73" s="6"/>
      <c r="B73" s="6"/>
      <c r="C73" s="4"/>
      <c r="D73" s="4"/>
      <c r="F73" s="2"/>
      <c r="H73" s="2"/>
      <c r="J73" s="2"/>
      <c r="L73" s="2"/>
      <c r="M73" s="1"/>
      <c r="N73" s="1"/>
    </row>
    <row r="74" spans="1:14" s="3" customFormat="1">
      <c r="A74" s="6"/>
      <c r="B74" s="6"/>
      <c r="C74" s="4"/>
      <c r="D74" s="4"/>
      <c r="F74" s="2"/>
      <c r="H74" s="2"/>
      <c r="J74" s="2"/>
      <c r="L74" s="2"/>
      <c r="M74" s="1"/>
      <c r="N74" s="1"/>
    </row>
    <row r="75" spans="1:14" s="3" customFormat="1">
      <c r="A75" s="6"/>
      <c r="B75" s="6"/>
      <c r="C75" s="4"/>
      <c r="D75" s="4"/>
      <c r="F75" s="2"/>
      <c r="H75" s="2"/>
      <c r="J75" s="2"/>
      <c r="L75" s="2"/>
      <c r="M75" s="1"/>
      <c r="N75" s="1"/>
    </row>
    <row r="76" spans="1:14" s="3" customFormat="1">
      <c r="A76" s="6"/>
      <c r="B76" s="6"/>
      <c r="C76" s="4"/>
      <c r="D76" s="4"/>
      <c r="F76" s="2"/>
      <c r="H76" s="2"/>
      <c r="J76" s="2"/>
      <c r="L76" s="2"/>
      <c r="M76" s="1"/>
      <c r="N76" s="1"/>
    </row>
    <row r="77" spans="1:14" s="3" customFormat="1">
      <c r="A77" s="6"/>
      <c r="B77" s="6"/>
      <c r="C77" s="4"/>
      <c r="D77" s="4"/>
      <c r="F77" s="2"/>
      <c r="H77" s="2"/>
      <c r="J77" s="2"/>
      <c r="L77" s="2"/>
      <c r="M77" s="1"/>
      <c r="N77" s="1"/>
    </row>
    <row r="78" spans="1:14" s="3" customFormat="1">
      <c r="A78" s="6"/>
      <c r="B78" s="6"/>
      <c r="C78" s="4"/>
      <c r="D78" s="4"/>
      <c r="F78" s="2"/>
      <c r="H78" s="2"/>
      <c r="J78" s="2"/>
      <c r="L78" s="2"/>
      <c r="M78" s="1"/>
      <c r="N78" s="1"/>
    </row>
    <row r="79" spans="1:14" s="3" customFormat="1">
      <c r="A79" s="6"/>
      <c r="B79" s="6"/>
      <c r="C79" s="4"/>
      <c r="D79" s="4"/>
      <c r="F79" s="2"/>
      <c r="H79" s="2"/>
      <c r="J79" s="2"/>
      <c r="L79" s="2"/>
      <c r="M79" s="1"/>
      <c r="N79" s="1"/>
    </row>
    <row r="80" spans="1:14" s="3" customFormat="1">
      <c r="A80" s="6"/>
      <c r="B80" s="6"/>
      <c r="C80" s="4"/>
      <c r="D80" s="4"/>
      <c r="F80" s="2"/>
      <c r="H80" s="2"/>
      <c r="J80" s="2"/>
      <c r="L80" s="2"/>
      <c r="M80" s="1"/>
      <c r="N80" s="1"/>
    </row>
    <row r="81" spans="1:14" s="3" customFormat="1">
      <c r="A81" s="6"/>
      <c r="B81" s="6"/>
      <c r="C81" s="4"/>
      <c r="D81" s="4"/>
      <c r="F81" s="2"/>
      <c r="H81" s="2"/>
      <c r="J81" s="2"/>
      <c r="L81" s="2"/>
      <c r="M81" s="1"/>
      <c r="N81" s="1"/>
    </row>
    <row r="82" spans="1:14" s="4" customFormat="1">
      <c r="A82" s="6"/>
      <c r="B82" s="6"/>
      <c r="E82" s="3"/>
      <c r="F82" s="2"/>
      <c r="G82" s="3"/>
      <c r="H82" s="2"/>
      <c r="I82" s="3"/>
      <c r="J82" s="2"/>
      <c r="K82" s="3"/>
      <c r="L82" s="2"/>
      <c r="M82" s="1"/>
      <c r="N82" s="1"/>
    </row>
    <row r="83" spans="1:14" s="4" customFormat="1">
      <c r="A83" s="6"/>
      <c r="B83" s="6"/>
      <c r="E83" s="3"/>
      <c r="F83" s="2"/>
      <c r="G83" s="3"/>
      <c r="H83" s="2"/>
      <c r="I83" s="3"/>
      <c r="J83" s="2"/>
      <c r="K83" s="3"/>
      <c r="L83" s="2"/>
      <c r="M83" s="1"/>
      <c r="N83" s="1"/>
    </row>
  </sheetData>
  <mergeCells count="2">
    <mergeCell ref="A23:J23"/>
    <mergeCell ref="A26:J26"/>
  </mergeCells>
  <dataValidations count="3">
    <dataValidation type="list" showInputMessage="1" showErrorMessage="1" sqref="B65527 IT65527 SP65527 ACL65527 AMH65527 AWD65527 BFZ65527 BPV65527 BZR65527 CJN65527 CTJ65527 DDF65527 DNB65527 DWX65527 EGT65527 EQP65527 FAL65527 FKH65527 FUD65527 GDZ65527 GNV65527 GXR65527 HHN65527 HRJ65527 IBF65527 ILB65527 IUX65527 JET65527 JOP65527 JYL65527 KIH65527 KSD65527 LBZ65527 LLV65527 LVR65527 MFN65527 MPJ65527 MZF65527 NJB65527 NSX65527 OCT65527 OMP65527 OWL65527 PGH65527 PQD65527 PZZ65527 QJV65527 QTR65527 RDN65527 RNJ65527 RXF65527 SHB65527 SQX65527 TAT65527 TKP65527 TUL65527 UEH65527 UOD65527 UXZ65527 VHV65527 VRR65527 WBN65527 WLJ65527 WVF65527 B131063 IT131063 SP131063 ACL131063 AMH131063 AWD131063 BFZ131063 BPV131063 BZR131063 CJN131063 CTJ131063 DDF131063 DNB131063 DWX131063 EGT131063 EQP131063 FAL131063 FKH131063 FUD131063 GDZ131063 GNV131063 GXR131063 HHN131063 HRJ131063 IBF131063 ILB131063 IUX131063 JET131063 JOP131063 JYL131063 KIH131063 KSD131063 LBZ131063 LLV131063 LVR131063 MFN131063 MPJ131063 MZF131063 NJB131063 NSX131063 OCT131063 OMP131063 OWL131063 PGH131063 PQD131063 PZZ131063 QJV131063 QTR131063 RDN131063 RNJ131063 RXF131063 SHB131063 SQX131063 TAT131063 TKP131063 TUL131063 UEH131063 UOD131063 UXZ131063 VHV131063 VRR131063 WBN131063 WLJ131063 WVF131063 B196599 IT196599 SP196599 ACL196599 AMH196599 AWD196599 BFZ196599 BPV196599 BZR196599 CJN196599 CTJ196599 DDF196599 DNB196599 DWX196599 EGT196599 EQP196599 FAL196599 FKH196599 FUD196599 GDZ196599 GNV196599 GXR196599 HHN196599 HRJ196599 IBF196599 ILB196599 IUX196599 JET196599 JOP196599 JYL196599 KIH196599 KSD196599 LBZ196599 LLV196599 LVR196599 MFN196599 MPJ196599 MZF196599 NJB196599 NSX196599 OCT196599 OMP196599 OWL196599 PGH196599 PQD196599 PZZ196599 QJV196599 QTR196599 RDN196599 RNJ196599 RXF196599 SHB196599 SQX196599 TAT196599 TKP196599 TUL196599 UEH196599 UOD196599 UXZ196599 VHV196599 VRR196599 WBN196599 WLJ196599 WVF196599 B262135 IT262135 SP262135 ACL262135 AMH262135 AWD262135 BFZ262135 BPV262135 BZR262135 CJN262135 CTJ262135 DDF262135 DNB262135 DWX262135 EGT262135 EQP262135 FAL262135 FKH262135 FUD262135 GDZ262135 GNV262135 GXR262135 HHN262135 HRJ262135 IBF262135 ILB262135 IUX262135 JET262135 JOP262135 JYL262135 KIH262135 KSD262135 LBZ262135 LLV262135 LVR262135 MFN262135 MPJ262135 MZF262135 NJB262135 NSX262135 OCT262135 OMP262135 OWL262135 PGH262135 PQD262135 PZZ262135 QJV262135 QTR262135 RDN262135 RNJ262135 RXF262135 SHB262135 SQX262135 TAT262135 TKP262135 TUL262135 UEH262135 UOD262135 UXZ262135 VHV262135 VRR262135 WBN262135 WLJ262135 WVF262135 B327671 IT327671 SP327671 ACL327671 AMH327671 AWD327671 BFZ327671 BPV327671 BZR327671 CJN327671 CTJ327671 DDF327671 DNB327671 DWX327671 EGT327671 EQP327671 FAL327671 FKH327671 FUD327671 GDZ327671 GNV327671 GXR327671 HHN327671 HRJ327671 IBF327671 ILB327671 IUX327671 JET327671 JOP327671 JYL327671 KIH327671 KSD327671 LBZ327671 LLV327671 LVR327671 MFN327671 MPJ327671 MZF327671 NJB327671 NSX327671 OCT327671 OMP327671 OWL327671 PGH327671 PQD327671 PZZ327671 QJV327671 QTR327671 RDN327671 RNJ327671 RXF327671 SHB327671 SQX327671 TAT327671 TKP327671 TUL327671 UEH327671 UOD327671 UXZ327671 VHV327671 VRR327671 WBN327671 WLJ327671 WVF327671 B393207 IT393207 SP393207 ACL393207 AMH393207 AWD393207 BFZ393207 BPV393207 BZR393207 CJN393207 CTJ393207 DDF393207 DNB393207 DWX393207 EGT393207 EQP393207 FAL393207 FKH393207 FUD393207 GDZ393207 GNV393207 GXR393207 HHN393207 HRJ393207 IBF393207 ILB393207 IUX393207 JET393207 JOP393207 JYL393207 KIH393207 KSD393207 LBZ393207 LLV393207 LVR393207 MFN393207 MPJ393207 MZF393207 NJB393207 NSX393207 OCT393207 OMP393207 OWL393207 PGH393207 PQD393207 PZZ393207 QJV393207 QTR393207 RDN393207 RNJ393207 RXF393207 SHB393207 SQX393207 TAT393207 TKP393207 TUL393207 UEH393207 UOD393207 UXZ393207 VHV393207 VRR393207 WBN393207 WLJ393207 WVF393207 B458743 IT458743 SP458743 ACL458743 AMH458743 AWD458743 BFZ458743 BPV458743 BZR458743 CJN458743 CTJ458743 DDF458743 DNB458743 DWX458743 EGT458743 EQP458743 FAL458743 FKH458743 FUD458743 GDZ458743 GNV458743 GXR458743 HHN458743 HRJ458743 IBF458743 ILB458743 IUX458743 JET458743 JOP458743 JYL458743 KIH458743 KSD458743 LBZ458743 LLV458743 LVR458743 MFN458743 MPJ458743 MZF458743 NJB458743 NSX458743 OCT458743 OMP458743 OWL458743 PGH458743 PQD458743 PZZ458743 QJV458743 QTR458743 RDN458743 RNJ458743 RXF458743 SHB458743 SQX458743 TAT458743 TKP458743 TUL458743 UEH458743 UOD458743 UXZ458743 VHV458743 VRR458743 WBN458743 WLJ458743 WVF458743 B524279 IT524279 SP524279 ACL524279 AMH524279 AWD524279 BFZ524279 BPV524279 BZR524279 CJN524279 CTJ524279 DDF524279 DNB524279 DWX524279 EGT524279 EQP524279 FAL524279 FKH524279 FUD524279 GDZ524279 GNV524279 GXR524279 HHN524279 HRJ524279 IBF524279 ILB524279 IUX524279 JET524279 JOP524279 JYL524279 KIH524279 KSD524279 LBZ524279 LLV524279 LVR524279 MFN524279 MPJ524279 MZF524279 NJB524279 NSX524279 OCT524279 OMP524279 OWL524279 PGH524279 PQD524279 PZZ524279 QJV524279 QTR524279 RDN524279 RNJ524279 RXF524279 SHB524279 SQX524279 TAT524279 TKP524279 TUL524279 UEH524279 UOD524279 UXZ524279 VHV524279 VRR524279 WBN524279 WLJ524279 WVF524279 B589815 IT589815 SP589815 ACL589815 AMH589815 AWD589815 BFZ589815 BPV589815 BZR589815 CJN589815 CTJ589815 DDF589815 DNB589815 DWX589815 EGT589815 EQP589815 FAL589815 FKH589815 FUD589815 GDZ589815 GNV589815 GXR589815 HHN589815 HRJ589815 IBF589815 ILB589815 IUX589815 JET589815 JOP589815 JYL589815 KIH589815 KSD589815 LBZ589815 LLV589815 LVR589815 MFN589815 MPJ589815 MZF589815 NJB589815 NSX589815 OCT589815 OMP589815 OWL589815 PGH589815 PQD589815 PZZ589815 QJV589815 QTR589815 RDN589815 RNJ589815 RXF589815 SHB589815 SQX589815 TAT589815 TKP589815 TUL589815 UEH589815 UOD589815 UXZ589815 VHV589815 VRR589815 WBN589815 WLJ589815 WVF589815 B655351 IT655351 SP655351 ACL655351 AMH655351 AWD655351 BFZ655351 BPV655351 BZR655351 CJN655351 CTJ655351 DDF655351 DNB655351 DWX655351 EGT655351 EQP655351 FAL655351 FKH655351 FUD655351 GDZ655351 GNV655351 GXR655351 HHN655351 HRJ655351 IBF655351 ILB655351 IUX655351 JET655351 JOP655351 JYL655351 KIH655351 KSD655351 LBZ655351 LLV655351 LVR655351 MFN655351 MPJ655351 MZF655351 NJB655351 NSX655351 OCT655351 OMP655351 OWL655351 PGH655351 PQD655351 PZZ655351 QJV655351 QTR655351 RDN655351 RNJ655351 RXF655351 SHB655351 SQX655351 TAT655351 TKP655351 TUL655351 UEH655351 UOD655351 UXZ655351 VHV655351 VRR655351 WBN655351 WLJ655351 WVF655351 B720887 IT720887 SP720887 ACL720887 AMH720887 AWD720887 BFZ720887 BPV720887 BZR720887 CJN720887 CTJ720887 DDF720887 DNB720887 DWX720887 EGT720887 EQP720887 FAL720887 FKH720887 FUD720887 GDZ720887 GNV720887 GXR720887 HHN720887 HRJ720887 IBF720887 ILB720887 IUX720887 JET720887 JOP720887 JYL720887 KIH720887 KSD720887 LBZ720887 LLV720887 LVR720887 MFN720887 MPJ720887 MZF720887 NJB720887 NSX720887 OCT720887 OMP720887 OWL720887 PGH720887 PQD720887 PZZ720887 QJV720887 QTR720887 RDN720887 RNJ720887 RXF720887 SHB720887 SQX720887 TAT720887 TKP720887 TUL720887 UEH720887 UOD720887 UXZ720887 VHV720887 VRR720887 WBN720887 WLJ720887 WVF720887 B786423 IT786423 SP786423 ACL786423 AMH786423 AWD786423 BFZ786423 BPV786423 BZR786423 CJN786423 CTJ786423 DDF786423 DNB786423 DWX786423 EGT786423 EQP786423 FAL786423 FKH786423 FUD786423 GDZ786423 GNV786423 GXR786423 HHN786423 HRJ786423 IBF786423 ILB786423 IUX786423 JET786423 JOP786423 JYL786423 KIH786423 KSD786423 LBZ786423 LLV786423 LVR786423 MFN786423 MPJ786423 MZF786423 NJB786423 NSX786423 OCT786423 OMP786423 OWL786423 PGH786423 PQD786423 PZZ786423 QJV786423 QTR786423 RDN786423 RNJ786423 RXF786423 SHB786423 SQX786423 TAT786423 TKP786423 TUL786423 UEH786423 UOD786423 UXZ786423 VHV786423 VRR786423 WBN786423 WLJ786423 WVF786423 B851959 IT851959 SP851959 ACL851959 AMH851959 AWD851959 BFZ851959 BPV851959 BZR851959 CJN851959 CTJ851959 DDF851959 DNB851959 DWX851959 EGT851959 EQP851959 FAL851959 FKH851959 FUD851959 GDZ851959 GNV851959 GXR851959 HHN851959 HRJ851959 IBF851959 ILB851959 IUX851959 JET851959 JOP851959 JYL851959 KIH851959 KSD851959 LBZ851959 LLV851959 LVR851959 MFN851959 MPJ851959 MZF851959 NJB851959 NSX851959 OCT851959 OMP851959 OWL851959 PGH851959 PQD851959 PZZ851959 QJV851959 QTR851959 RDN851959 RNJ851959 RXF851959 SHB851959 SQX851959 TAT851959 TKP851959 TUL851959 UEH851959 UOD851959 UXZ851959 VHV851959 VRR851959 WBN851959 WLJ851959 WVF851959 B917495 IT917495 SP917495 ACL917495 AMH917495 AWD917495 BFZ917495 BPV917495 BZR917495 CJN917495 CTJ917495 DDF917495 DNB917495 DWX917495 EGT917495 EQP917495 FAL917495 FKH917495 FUD917495 GDZ917495 GNV917495 GXR917495 HHN917495 HRJ917495 IBF917495 ILB917495 IUX917495 JET917495 JOP917495 JYL917495 KIH917495 KSD917495 LBZ917495 LLV917495 LVR917495 MFN917495 MPJ917495 MZF917495 NJB917495 NSX917495 OCT917495 OMP917495 OWL917495 PGH917495 PQD917495 PZZ917495 QJV917495 QTR917495 RDN917495 RNJ917495 RXF917495 SHB917495 SQX917495 TAT917495 TKP917495 TUL917495 UEH917495 UOD917495 UXZ917495 VHV917495 VRR917495 WBN917495 WLJ917495 WVF917495 B983031 IT983031 SP983031 ACL983031 AMH983031 AWD983031 BFZ983031 BPV983031 BZR983031 CJN983031 CTJ983031 DDF983031 DNB983031 DWX983031 EGT983031 EQP983031 FAL983031 FKH983031 FUD983031 GDZ983031 GNV983031 GXR983031 HHN983031 HRJ983031 IBF983031 ILB983031 IUX983031 JET983031 JOP983031 JYL983031 KIH983031 KSD983031 LBZ983031 LLV983031 LVR983031 MFN983031 MPJ983031 MZF983031 NJB983031 NSX983031 OCT983031 OMP983031 OWL983031 PGH983031 PQD983031 PZZ983031 QJV983031 QTR983031 RDN983031 RNJ983031 RXF983031 SHB983031 SQX983031 TAT983031 TKP983031 TUL983031 UEH983031 UOD983031 UXZ983031 VHV983031 VRR983031 WBN983031 WLJ983031 WVF983031">
      <formula1>"4, 5, 6"</formula1>
    </dataValidation>
    <dataValidation type="list" showInputMessage="1" showErrorMessage="1" sqref="H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H65524 JB65524 SX65524 ACT65524 AMP65524 AWL65524 BGH65524 BQD65524 BZZ65524 CJV65524 CTR65524 DDN65524 DNJ65524 DXF65524 EHB65524 EQX65524 FAT65524 FKP65524 FUL65524 GEH65524 GOD65524 GXZ65524 HHV65524 HRR65524 IBN65524 ILJ65524 IVF65524 JFB65524 JOX65524 JYT65524 KIP65524 KSL65524 LCH65524 LMD65524 LVZ65524 MFV65524 MPR65524 MZN65524 NJJ65524 NTF65524 ODB65524 OMX65524 OWT65524 PGP65524 PQL65524 QAH65524 QKD65524 QTZ65524 RDV65524 RNR65524 RXN65524 SHJ65524 SRF65524 TBB65524 TKX65524 TUT65524 UEP65524 UOL65524 UYH65524 VID65524 VRZ65524 WBV65524 WLR65524 WVN65524 H131060 JB131060 SX131060 ACT131060 AMP131060 AWL131060 BGH131060 BQD131060 BZZ131060 CJV131060 CTR131060 DDN131060 DNJ131060 DXF131060 EHB131060 EQX131060 FAT131060 FKP131060 FUL131060 GEH131060 GOD131060 GXZ131060 HHV131060 HRR131060 IBN131060 ILJ131060 IVF131060 JFB131060 JOX131060 JYT131060 KIP131060 KSL131060 LCH131060 LMD131060 LVZ131060 MFV131060 MPR131060 MZN131060 NJJ131060 NTF131060 ODB131060 OMX131060 OWT131060 PGP131060 PQL131060 QAH131060 QKD131060 QTZ131060 RDV131060 RNR131060 RXN131060 SHJ131060 SRF131060 TBB131060 TKX131060 TUT131060 UEP131060 UOL131060 UYH131060 VID131060 VRZ131060 WBV131060 WLR131060 WVN131060 H196596 JB196596 SX196596 ACT196596 AMP196596 AWL196596 BGH196596 BQD196596 BZZ196596 CJV196596 CTR196596 DDN196596 DNJ196596 DXF196596 EHB196596 EQX196596 FAT196596 FKP196596 FUL196596 GEH196596 GOD196596 GXZ196596 HHV196596 HRR196596 IBN196596 ILJ196596 IVF196596 JFB196596 JOX196596 JYT196596 KIP196596 KSL196596 LCH196596 LMD196596 LVZ196596 MFV196596 MPR196596 MZN196596 NJJ196596 NTF196596 ODB196596 OMX196596 OWT196596 PGP196596 PQL196596 QAH196596 QKD196596 QTZ196596 RDV196596 RNR196596 RXN196596 SHJ196596 SRF196596 TBB196596 TKX196596 TUT196596 UEP196596 UOL196596 UYH196596 VID196596 VRZ196596 WBV196596 WLR196596 WVN196596 H262132 JB262132 SX262132 ACT262132 AMP262132 AWL262132 BGH262132 BQD262132 BZZ262132 CJV262132 CTR262132 DDN262132 DNJ262132 DXF262132 EHB262132 EQX262132 FAT262132 FKP262132 FUL262132 GEH262132 GOD262132 GXZ262132 HHV262132 HRR262132 IBN262132 ILJ262132 IVF262132 JFB262132 JOX262132 JYT262132 KIP262132 KSL262132 LCH262132 LMD262132 LVZ262132 MFV262132 MPR262132 MZN262132 NJJ262132 NTF262132 ODB262132 OMX262132 OWT262132 PGP262132 PQL262132 QAH262132 QKD262132 QTZ262132 RDV262132 RNR262132 RXN262132 SHJ262132 SRF262132 TBB262132 TKX262132 TUT262132 UEP262132 UOL262132 UYH262132 VID262132 VRZ262132 WBV262132 WLR262132 WVN262132 H327668 JB327668 SX327668 ACT327668 AMP327668 AWL327668 BGH327668 BQD327668 BZZ327668 CJV327668 CTR327668 DDN327668 DNJ327668 DXF327668 EHB327668 EQX327668 FAT327668 FKP327668 FUL327668 GEH327668 GOD327668 GXZ327668 HHV327668 HRR327668 IBN327668 ILJ327668 IVF327668 JFB327668 JOX327668 JYT327668 KIP327668 KSL327668 LCH327668 LMD327668 LVZ327668 MFV327668 MPR327668 MZN327668 NJJ327668 NTF327668 ODB327668 OMX327668 OWT327668 PGP327668 PQL327668 QAH327668 QKD327668 QTZ327668 RDV327668 RNR327668 RXN327668 SHJ327668 SRF327668 TBB327668 TKX327668 TUT327668 UEP327668 UOL327668 UYH327668 VID327668 VRZ327668 WBV327668 WLR327668 WVN327668 H393204 JB393204 SX393204 ACT393204 AMP393204 AWL393204 BGH393204 BQD393204 BZZ393204 CJV393204 CTR393204 DDN393204 DNJ393204 DXF393204 EHB393204 EQX393204 FAT393204 FKP393204 FUL393204 GEH393204 GOD393204 GXZ393204 HHV393204 HRR393204 IBN393204 ILJ393204 IVF393204 JFB393204 JOX393204 JYT393204 KIP393204 KSL393204 LCH393204 LMD393204 LVZ393204 MFV393204 MPR393204 MZN393204 NJJ393204 NTF393204 ODB393204 OMX393204 OWT393204 PGP393204 PQL393204 QAH393204 QKD393204 QTZ393204 RDV393204 RNR393204 RXN393204 SHJ393204 SRF393204 TBB393204 TKX393204 TUT393204 UEP393204 UOL393204 UYH393204 VID393204 VRZ393204 WBV393204 WLR393204 WVN393204 H458740 JB458740 SX458740 ACT458740 AMP458740 AWL458740 BGH458740 BQD458740 BZZ458740 CJV458740 CTR458740 DDN458740 DNJ458740 DXF458740 EHB458740 EQX458740 FAT458740 FKP458740 FUL458740 GEH458740 GOD458740 GXZ458740 HHV458740 HRR458740 IBN458740 ILJ458740 IVF458740 JFB458740 JOX458740 JYT458740 KIP458740 KSL458740 LCH458740 LMD458740 LVZ458740 MFV458740 MPR458740 MZN458740 NJJ458740 NTF458740 ODB458740 OMX458740 OWT458740 PGP458740 PQL458740 QAH458740 QKD458740 QTZ458740 RDV458740 RNR458740 RXN458740 SHJ458740 SRF458740 TBB458740 TKX458740 TUT458740 UEP458740 UOL458740 UYH458740 VID458740 VRZ458740 WBV458740 WLR458740 WVN458740 H524276 JB524276 SX524276 ACT524276 AMP524276 AWL524276 BGH524276 BQD524276 BZZ524276 CJV524276 CTR524276 DDN524276 DNJ524276 DXF524276 EHB524276 EQX524276 FAT524276 FKP524276 FUL524276 GEH524276 GOD524276 GXZ524276 HHV524276 HRR524276 IBN524276 ILJ524276 IVF524276 JFB524276 JOX524276 JYT524276 KIP524276 KSL524276 LCH524276 LMD524276 LVZ524276 MFV524276 MPR524276 MZN524276 NJJ524276 NTF524276 ODB524276 OMX524276 OWT524276 PGP524276 PQL524276 QAH524276 QKD524276 QTZ524276 RDV524276 RNR524276 RXN524276 SHJ524276 SRF524276 TBB524276 TKX524276 TUT524276 UEP524276 UOL524276 UYH524276 VID524276 VRZ524276 WBV524276 WLR524276 WVN524276 H589812 JB589812 SX589812 ACT589812 AMP589812 AWL589812 BGH589812 BQD589812 BZZ589812 CJV589812 CTR589812 DDN589812 DNJ589812 DXF589812 EHB589812 EQX589812 FAT589812 FKP589812 FUL589812 GEH589812 GOD589812 GXZ589812 HHV589812 HRR589812 IBN589812 ILJ589812 IVF589812 JFB589812 JOX589812 JYT589812 KIP589812 KSL589812 LCH589812 LMD589812 LVZ589812 MFV589812 MPR589812 MZN589812 NJJ589812 NTF589812 ODB589812 OMX589812 OWT589812 PGP589812 PQL589812 QAH589812 QKD589812 QTZ589812 RDV589812 RNR589812 RXN589812 SHJ589812 SRF589812 TBB589812 TKX589812 TUT589812 UEP589812 UOL589812 UYH589812 VID589812 VRZ589812 WBV589812 WLR589812 WVN589812 H655348 JB655348 SX655348 ACT655348 AMP655348 AWL655348 BGH655348 BQD655348 BZZ655348 CJV655348 CTR655348 DDN655348 DNJ655348 DXF655348 EHB655348 EQX655348 FAT655348 FKP655348 FUL655348 GEH655348 GOD655348 GXZ655348 HHV655348 HRR655348 IBN655348 ILJ655348 IVF655348 JFB655348 JOX655348 JYT655348 KIP655348 KSL655348 LCH655348 LMD655348 LVZ655348 MFV655348 MPR655348 MZN655348 NJJ655348 NTF655348 ODB655348 OMX655348 OWT655348 PGP655348 PQL655348 QAH655348 QKD655348 QTZ655348 RDV655348 RNR655348 RXN655348 SHJ655348 SRF655348 TBB655348 TKX655348 TUT655348 UEP655348 UOL655348 UYH655348 VID655348 VRZ655348 WBV655348 WLR655348 WVN655348 H720884 JB720884 SX720884 ACT720884 AMP720884 AWL720884 BGH720884 BQD720884 BZZ720884 CJV720884 CTR720884 DDN720884 DNJ720884 DXF720884 EHB720884 EQX720884 FAT720884 FKP720884 FUL720884 GEH720884 GOD720884 GXZ720884 HHV720884 HRR720884 IBN720884 ILJ720884 IVF720884 JFB720884 JOX720884 JYT720884 KIP720884 KSL720884 LCH720884 LMD720884 LVZ720884 MFV720884 MPR720884 MZN720884 NJJ720884 NTF720884 ODB720884 OMX720884 OWT720884 PGP720884 PQL720884 QAH720884 QKD720884 QTZ720884 RDV720884 RNR720884 RXN720884 SHJ720884 SRF720884 TBB720884 TKX720884 TUT720884 UEP720884 UOL720884 UYH720884 VID720884 VRZ720884 WBV720884 WLR720884 WVN720884 H786420 JB786420 SX786420 ACT786420 AMP786420 AWL786420 BGH786420 BQD786420 BZZ786420 CJV786420 CTR786420 DDN786420 DNJ786420 DXF786420 EHB786420 EQX786420 FAT786420 FKP786420 FUL786420 GEH786420 GOD786420 GXZ786420 HHV786420 HRR786420 IBN786420 ILJ786420 IVF786420 JFB786420 JOX786420 JYT786420 KIP786420 KSL786420 LCH786420 LMD786420 LVZ786420 MFV786420 MPR786420 MZN786420 NJJ786420 NTF786420 ODB786420 OMX786420 OWT786420 PGP786420 PQL786420 QAH786420 QKD786420 QTZ786420 RDV786420 RNR786420 RXN786420 SHJ786420 SRF786420 TBB786420 TKX786420 TUT786420 UEP786420 UOL786420 UYH786420 VID786420 VRZ786420 WBV786420 WLR786420 WVN786420 H851956 JB851956 SX851956 ACT851956 AMP851956 AWL851956 BGH851956 BQD851956 BZZ851956 CJV851956 CTR851956 DDN851956 DNJ851956 DXF851956 EHB851956 EQX851956 FAT851956 FKP851956 FUL851956 GEH851956 GOD851956 GXZ851956 HHV851956 HRR851956 IBN851956 ILJ851956 IVF851956 JFB851956 JOX851956 JYT851956 KIP851956 KSL851956 LCH851956 LMD851956 LVZ851956 MFV851956 MPR851956 MZN851956 NJJ851956 NTF851956 ODB851956 OMX851956 OWT851956 PGP851956 PQL851956 QAH851956 QKD851956 QTZ851956 RDV851956 RNR851956 RXN851956 SHJ851956 SRF851956 TBB851956 TKX851956 TUT851956 UEP851956 UOL851956 UYH851956 VID851956 VRZ851956 WBV851956 WLR851956 WVN851956 H917492 JB917492 SX917492 ACT917492 AMP917492 AWL917492 BGH917492 BQD917492 BZZ917492 CJV917492 CTR917492 DDN917492 DNJ917492 DXF917492 EHB917492 EQX917492 FAT917492 FKP917492 FUL917492 GEH917492 GOD917492 GXZ917492 HHV917492 HRR917492 IBN917492 ILJ917492 IVF917492 JFB917492 JOX917492 JYT917492 KIP917492 KSL917492 LCH917492 LMD917492 LVZ917492 MFV917492 MPR917492 MZN917492 NJJ917492 NTF917492 ODB917492 OMX917492 OWT917492 PGP917492 PQL917492 QAH917492 QKD917492 QTZ917492 RDV917492 RNR917492 RXN917492 SHJ917492 SRF917492 TBB917492 TKX917492 TUT917492 UEP917492 UOL917492 UYH917492 VID917492 VRZ917492 WBV917492 WLR917492 WVN917492 H983028 JB983028 SX983028 ACT983028 AMP983028 AWL983028 BGH983028 BQD983028 BZZ983028 CJV983028 CTR983028 DDN983028 DNJ983028 DXF983028 EHB983028 EQX983028 FAT983028 FKP983028 FUL983028 GEH983028 GOD983028 GXZ983028 HHV983028 HRR983028 IBN983028 ILJ983028 IVF983028 JFB983028 JOX983028 JYT983028 KIP983028 KSL983028 LCH983028 LMD983028 LVZ983028 MFV983028 MPR983028 MZN983028 NJJ983028 NTF983028 ODB983028 OMX983028 OWT983028 PGP983028 PQL983028 QAH983028 QKD983028 QTZ983028 RDV983028 RNR983028 RXN983028 SHJ983028 SRF983028 TBB983028 TKX983028 TUT983028 UEP983028 UOL983028 UYH983028 VID983028 VRZ983028 WBV983028 WLR983028 WVN983028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J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65524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131060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196596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262132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327668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393204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458740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524276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589812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655348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720884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786420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851956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917492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983028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WVP983028">
      <formula1>"1,2"</formula1>
    </dataValidation>
    <dataValidation showInputMessage="1" showErrorMessage="1" sqref="G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G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G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G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G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G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G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G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G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G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G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G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G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G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G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G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WVQ983028 I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I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I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I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I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I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I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I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I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I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I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I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I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I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I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D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D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D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D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D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D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D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D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D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D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D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D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dataValidations>
  <printOptions horizontalCentered="1"/>
  <pageMargins left="0.25" right="0.25" top="0.5" bottom="0.5" header="0.5" footer="0.5"/>
  <pageSetup scale="80" fitToHeight="95" pageOrder="overThenDown" orientation="portrait" cellComments="atEnd"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J76"/>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24" sqref="A24"/>
    </sheetView>
  </sheetViews>
  <sheetFormatPr defaultRowHeight="12.75"/>
  <cols>
    <col min="1" max="1" width="45.7109375" style="1317" customWidth="1"/>
    <col min="2" max="2" width="7.28515625" style="1316" customWidth="1"/>
    <col min="3" max="3" width="13.7109375" style="1315" customWidth="1"/>
    <col min="4" max="4" width="3" style="1315" customWidth="1"/>
    <col min="5" max="5" width="13.7109375" style="311" customWidth="1"/>
    <col min="6" max="6" width="2.85546875" style="1313" customWidth="1"/>
    <col min="7" max="7" width="13.7109375" style="311" customWidth="1"/>
    <col min="8" max="8" width="3.140625" style="1313" bestFit="1" customWidth="1"/>
    <col min="9" max="9" width="13.7109375" style="311" customWidth="1"/>
    <col min="10" max="10" width="3.140625" style="1313" bestFit="1" customWidth="1"/>
    <col min="11" max="16384" width="9.140625" style="1312"/>
  </cols>
  <sheetData>
    <row r="1" spans="1:10" s="1360" customFormat="1" ht="15.75">
      <c r="A1" s="1365" t="s">
        <v>53</v>
      </c>
      <c r="B1" s="1375">
        <v>2016</v>
      </c>
      <c r="C1" s="1374"/>
      <c r="E1" s="1374"/>
      <c r="G1" s="1373"/>
      <c r="H1" s="1366"/>
      <c r="I1" s="1373"/>
      <c r="J1" s="1366"/>
    </row>
    <row r="2" spans="1:10" s="1360" customFormat="1" ht="15.75">
      <c r="A2" s="1365" t="s">
        <v>52</v>
      </c>
      <c r="B2" s="1372" t="s">
        <v>51</v>
      </c>
      <c r="C2" s="1372" t="s">
        <v>50</v>
      </c>
      <c r="D2" s="1366"/>
      <c r="E2" s="1371"/>
      <c r="F2" s="1369"/>
      <c r="G2" s="1371"/>
      <c r="H2" s="1366"/>
      <c r="I2" s="1371"/>
      <c r="J2" s="1366"/>
    </row>
    <row r="3" spans="1:10" s="1360" customFormat="1" ht="15.75">
      <c r="A3" s="1365" t="s">
        <v>49</v>
      </c>
      <c r="B3" s="1370" t="s">
        <v>1278</v>
      </c>
      <c r="C3" s="1370" t="s">
        <v>1647</v>
      </c>
      <c r="D3" s="1366"/>
      <c r="E3" s="1368"/>
      <c r="F3" s="1369"/>
      <c r="G3" s="1368"/>
      <c r="H3" s="1366"/>
      <c r="I3" s="1368"/>
      <c r="J3" s="1366"/>
    </row>
    <row r="4" spans="1:10" s="1360" customFormat="1" ht="15.75">
      <c r="A4" s="1365" t="s">
        <v>46</v>
      </c>
      <c r="B4" s="1370" t="s">
        <v>1728</v>
      </c>
      <c r="C4" s="1370" t="s">
        <v>1727</v>
      </c>
      <c r="D4" s="1366"/>
      <c r="E4" s="1368"/>
      <c r="F4" s="1369"/>
      <c r="G4" s="1368"/>
      <c r="H4" s="1366"/>
      <c r="I4" s="1368"/>
      <c r="J4" s="1366"/>
    </row>
    <row r="5" spans="1:10" s="1360" customFormat="1" ht="15.75">
      <c r="A5" s="1365" t="s">
        <v>43</v>
      </c>
      <c r="B5" s="1364" t="s">
        <v>1972</v>
      </c>
      <c r="C5" s="1364" t="s">
        <v>1971</v>
      </c>
      <c r="D5" s="1363"/>
      <c r="E5" s="1362"/>
      <c r="G5" s="1362"/>
      <c r="I5" s="1362"/>
    </row>
    <row r="6" spans="1:10" s="1345" customFormat="1">
      <c r="A6" s="1359"/>
      <c r="B6" s="1358"/>
      <c r="C6" s="1357"/>
      <c r="D6" s="1355"/>
      <c r="E6" s="1357"/>
      <c r="F6" s="1355"/>
      <c r="G6" s="1357"/>
      <c r="H6" s="1355"/>
      <c r="I6" s="1357" t="s">
        <v>41</v>
      </c>
      <c r="J6" s="1355"/>
    </row>
    <row r="7" spans="1:10">
      <c r="C7" s="1354" t="s">
        <v>40</v>
      </c>
      <c r="D7" s="1352" t="s">
        <v>37</v>
      </c>
      <c r="E7" s="1354" t="s">
        <v>40</v>
      </c>
      <c r="F7" s="1352" t="s">
        <v>37</v>
      </c>
      <c r="G7" s="1354" t="s">
        <v>39</v>
      </c>
      <c r="H7" s="1352" t="s">
        <v>37</v>
      </c>
      <c r="I7" s="1354" t="s">
        <v>38</v>
      </c>
      <c r="J7" s="1352" t="s">
        <v>37</v>
      </c>
    </row>
    <row r="8" spans="1:10" s="1345" customFormat="1" ht="14.25">
      <c r="A8" s="1351"/>
      <c r="B8" s="1350"/>
      <c r="C8" s="1349" t="str">
        <f>"FY " &amp; FiscalYear - 3</f>
        <v>FY 2013</v>
      </c>
      <c r="D8" s="1346" t="s">
        <v>36</v>
      </c>
      <c r="E8" s="1349" t="str">
        <f>"FY " &amp; FiscalYear - 2</f>
        <v>FY 2014</v>
      </c>
      <c r="F8" s="1346" t="s">
        <v>36</v>
      </c>
      <c r="G8" s="1348" t="str">
        <f>"FY " &amp; FiscalYear - 1</f>
        <v>FY 2015</v>
      </c>
      <c r="H8" s="1346" t="s">
        <v>36</v>
      </c>
      <c r="I8" s="1348" t="str">
        <f>"FY " &amp; FiscalYear</f>
        <v>FY 2016</v>
      </c>
      <c r="J8" s="1346" t="s">
        <v>36</v>
      </c>
    </row>
    <row r="9" spans="1:10" s="1328" customFormat="1">
      <c r="A9" s="367" t="s">
        <v>35</v>
      </c>
      <c r="B9" s="366"/>
    </row>
    <row r="10" spans="1:10" s="1328" customFormat="1">
      <c r="A10" s="367" t="s">
        <v>1819</v>
      </c>
      <c r="B10" s="366"/>
    </row>
    <row r="11" spans="1:10" s="107" customFormat="1">
      <c r="A11" s="1392" t="s">
        <v>1970</v>
      </c>
      <c r="B11" s="1391"/>
      <c r="C11" s="126">
        <v>20877</v>
      </c>
      <c r="D11" s="1390"/>
      <c r="E11" s="126">
        <v>21495</v>
      </c>
      <c r="F11" s="1390"/>
      <c r="G11" s="119">
        <v>21710</v>
      </c>
      <c r="I11" s="101">
        <v>21297</v>
      </c>
    </row>
    <row r="12" spans="1:10" s="107" customFormat="1">
      <c r="A12" s="1392" t="s">
        <v>1969</v>
      </c>
      <c r="B12" s="1391"/>
      <c r="C12" s="126">
        <v>747</v>
      </c>
      <c r="D12" s="1390"/>
      <c r="E12" s="126">
        <v>1346</v>
      </c>
      <c r="F12" s="1390"/>
      <c r="G12" s="119">
        <v>1359</v>
      </c>
      <c r="I12" s="101">
        <v>1373</v>
      </c>
    </row>
    <row r="13" spans="1:10" s="107" customFormat="1">
      <c r="A13" s="1392" t="s">
        <v>1861</v>
      </c>
      <c r="B13" s="1391"/>
      <c r="C13" s="126">
        <v>28</v>
      </c>
      <c r="D13" s="1390"/>
      <c r="E13" s="126">
        <v>27</v>
      </c>
      <c r="F13" s="1390"/>
      <c r="G13" s="119">
        <v>27</v>
      </c>
      <c r="I13" s="101">
        <v>28</v>
      </c>
    </row>
    <row r="14" spans="1:10" s="107" customFormat="1">
      <c r="A14" s="376" t="s">
        <v>1968</v>
      </c>
      <c r="B14" s="1391"/>
      <c r="C14" s="126">
        <v>35</v>
      </c>
      <c r="D14" s="1390"/>
      <c r="E14" s="126">
        <v>35</v>
      </c>
      <c r="F14" s="1390"/>
      <c r="G14" s="119">
        <v>35</v>
      </c>
      <c r="I14" s="101">
        <v>36</v>
      </c>
    </row>
    <row r="15" spans="1:10" s="107" customFormat="1">
      <c r="A15" s="376" t="s">
        <v>1967</v>
      </c>
      <c r="B15" s="1391"/>
      <c r="C15" s="126">
        <v>93</v>
      </c>
      <c r="D15" s="1390"/>
      <c r="E15" s="126">
        <v>75</v>
      </c>
      <c r="F15" s="1390"/>
      <c r="G15" s="119">
        <v>76</v>
      </c>
      <c r="I15" s="101">
        <v>77</v>
      </c>
    </row>
    <row r="16" spans="1:10" s="107" customFormat="1">
      <c r="A16" s="376" t="s">
        <v>1966</v>
      </c>
      <c r="B16" s="1391"/>
      <c r="C16" s="126">
        <v>10</v>
      </c>
      <c r="D16" s="1390"/>
      <c r="E16" s="126">
        <v>10</v>
      </c>
      <c r="F16" s="1390"/>
      <c r="G16" s="119">
        <v>10</v>
      </c>
      <c r="I16" s="101">
        <v>10</v>
      </c>
    </row>
    <row r="17" spans="1:10" s="107" customFormat="1">
      <c r="A17" s="1392" t="s">
        <v>1859</v>
      </c>
      <c r="B17" s="1391"/>
      <c r="C17" s="126">
        <v>3380</v>
      </c>
      <c r="D17" s="1390"/>
      <c r="E17" s="126">
        <v>3417</v>
      </c>
      <c r="F17" s="1390"/>
      <c r="G17" s="126">
        <v>3452</v>
      </c>
      <c r="I17" s="101">
        <v>3486</v>
      </c>
    </row>
    <row r="18" spans="1:10" s="107" customFormat="1">
      <c r="A18" s="376" t="s">
        <v>1965</v>
      </c>
      <c r="B18" s="1391"/>
      <c r="C18" s="126">
        <v>703</v>
      </c>
      <c r="D18" s="1390"/>
      <c r="E18" s="126">
        <v>581</v>
      </c>
      <c r="F18" s="1390"/>
      <c r="G18" s="119">
        <v>587</v>
      </c>
      <c r="I18" s="101">
        <v>593</v>
      </c>
    </row>
    <row r="19" spans="1:10" s="107" customFormat="1">
      <c r="A19" s="376" t="s">
        <v>1964</v>
      </c>
      <c r="B19" s="1391"/>
      <c r="C19" s="126">
        <v>2497</v>
      </c>
      <c r="D19" s="1390"/>
      <c r="E19" s="126">
        <v>2654</v>
      </c>
      <c r="F19" s="1390"/>
      <c r="G19" s="119">
        <v>2681</v>
      </c>
      <c r="I19" s="101">
        <v>2707</v>
      </c>
    </row>
    <row r="20" spans="1:10" s="107" customFormat="1">
      <c r="A20" s="376" t="s">
        <v>1857</v>
      </c>
      <c r="B20" s="1391"/>
      <c r="C20" s="126">
        <v>180</v>
      </c>
      <c r="D20" s="1390"/>
      <c r="E20" s="126">
        <v>182</v>
      </c>
      <c r="F20" s="1390"/>
      <c r="G20" s="119">
        <v>184</v>
      </c>
      <c r="I20" s="101">
        <v>186</v>
      </c>
    </row>
    <row r="21" spans="1:10" s="107" customFormat="1">
      <c r="A21" s="1392" t="s">
        <v>1963</v>
      </c>
      <c r="B21" s="1391"/>
      <c r="C21" s="126">
        <v>3223</v>
      </c>
      <c r="D21" s="1390"/>
      <c r="E21" s="126">
        <v>2788</v>
      </c>
      <c r="F21" s="1390"/>
      <c r="G21" s="119">
        <v>2788</v>
      </c>
      <c r="I21" s="101">
        <v>2788</v>
      </c>
    </row>
    <row r="22" spans="1:10" s="107" customFormat="1">
      <c r="A22" s="1392" t="s">
        <v>1962</v>
      </c>
      <c r="B22" s="1391"/>
      <c r="C22" s="126">
        <v>96510</v>
      </c>
      <c r="D22" s="1390"/>
      <c r="E22" s="126">
        <v>97651</v>
      </c>
      <c r="F22" s="1390"/>
      <c r="G22" s="119">
        <v>98628</v>
      </c>
      <c r="I22" s="101">
        <v>99614</v>
      </c>
    </row>
    <row r="23" spans="1:10" s="108" customFormat="1">
      <c r="A23" s="296"/>
      <c r="B23" s="295"/>
      <c r="C23" s="244"/>
      <c r="D23" s="244"/>
      <c r="E23" s="244"/>
      <c r="F23" s="244"/>
      <c r="G23" s="243"/>
      <c r="I23" s="371"/>
    </row>
    <row r="24" spans="1:10" s="1321" customFormat="1">
      <c r="A24" s="1327"/>
      <c r="B24" s="1389"/>
      <c r="C24" s="1388"/>
      <c r="D24" s="1386"/>
      <c r="E24" s="1387"/>
      <c r="F24" s="1386"/>
      <c r="G24" s="1387"/>
      <c r="H24" s="1386"/>
      <c r="I24" s="1387"/>
      <c r="J24" s="1386"/>
    </row>
    <row r="25" spans="1:10">
      <c r="A25" s="1320"/>
      <c r="B25" s="1128"/>
      <c r="C25" s="1130"/>
      <c r="D25" s="1128"/>
      <c r="E25" s="1130"/>
      <c r="F25" s="1128"/>
      <c r="G25" s="1130"/>
      <c r="H25" s="1128"/>
      <c r="I25" s="1130"/>
      <c r="J25" s="1128"/>
    </row>
    <row r="26" spans="1:10">
      <c r="A26" s="1320"/>
      <c r="B26" s="1128"/>
      <c r="C26" s="1128"/>
      <c r="D26" s="1128"/>
      <c r="E26" s="1128"/>
      <c r="F26" s="1128"/>
      <c r="G26" s="1128"/>
      <c r="H26" s="1128"/>
      <c r="I26" s="1128"/>
      <c r="J26" s="1128"/>
    </row>
    <row r="27" spans="1:10">
      <c r="A27" s="1320"/>
      <c r="B27" s="1128"/>
      <c r="C27" s="1130"/>
      <c r="D27" s="1128"/>
      <c r="E27" s="1130"/>
      <c r="F27" s="1128"/>
      <c r="G27" s="1130"/>
      <c r="H27" s="1128"/>
      <c r="I27" s="1130"/>
      <c r="J27" s="1128"/>
    </row>
    <row r="28" spans="1:10">
      <c r="A28" s="1320"/>
      <c r="B28" s="1128"/>
      <c r="C28" s="1128"/>
      <c r="D28" s="1128"/>
      <c r="E28" s="1128"/>
      <c r="F28" s="1128"/>
      <c r="G28" s="1128"/>
      <c r="H28" s="1128"/>
      <c r="I28" s="1128"/>
      <c r="J28" s="1128"/>
    </row>
    <row r="29" spans="1:10">
      <c r="A29" s="1320"/>
      <c r="B29" s="1128"/>
      <c r="C29" s="1128"/>
      <c r="D29" s="1128"/>
      <c r="E29" s="1128"/>
      <c r="F29" s="1128"/>
      <c r="G29" s="1128"/>
      <c r="H29" s="1128"/>
      <c r="I29" s="1128"/>
      <c r="J29" s="1128"/>
    </row>
    <row r="30" spans="1:10">
      <c r="A30" s="1320"/>
      <c r="B30" s="1128"/>
      <c r="C30" s="1128"/>
      <c r="D30" s="1128"/>
      <c r="E30" s="1128"/>
      <c r="F30" s="1128"/>
      <c r="G30" s="1128"/>
      <c r="H30" s="1128"/>
      <c r="I30" s="1128"/>
      <c r="J30" s="1128"/>
    </row>
    <row r="31" spans="1:10">
      <c r="B31" s="1317"/>
      <c r="C31" s="1317"/>
      <c r="D31" s="1317"/>
      <c r="E31" s="1318"/>
      <c r="F31" s="1318"/>
    </row>
    <row r="32" spans="1:10">
      <c r="B32" s="1317"/>
      <c r="C32" s="1317"/>
      <c r="D32" s="1317"/>
      <c r="E32" s="1318"/>
      <c r="F32" s="1318"/>
    </row>
    <row r="33" spans="2:6">
      <c r="B33" s="1317"/>
      <c r="C33" s="1317"/>
      <c r="D33" s="1317"/>
      <c r="E33" s="1318"/>
      <c r="F33" s="1318"/>
    </row>
    <row r="34" spans="2:6">
      <c r="B34" s="1317"/>
      <c r="C34" s="1317"/>
      <c r="D34" s="1317"/>
      <c r="E34" s="1318"/>
      <c r="F34" s="1318"/>
    </row>
    <row r="35" spans="2:6">
      <c r="B35" s="1317"/>
      <c r="C35" s="1317"/>
      <c r="D35" s="1317"/>
      <c r="E35" s="1318"/>
      <c r="F35" s="1318"/>
    </row>
    <row r="36" spans="2:6">
      <c r="B36" s="1317"/>
      <c r="C36" s="1317"/>
      <c r="D36" s="1317"/>
      <c r="E36" s="1318"/>
      <c r="F36" s="1318"/>
    </row>
    <row r="37" spans="2:6">
      <c r="B37" s="1317"/>
      <c r="C37" s="1317"/>
      <c r="D37" s="1317"/>
      <c r="E37" s="1318"/>
      <c r="F37" s="1318"/>
    </row>
    <row r="38" spans="2:6">
      <c r="B38" s="1317"/>
      <c r="C38" s="1317"/>
      <c r="D38" s="1317"/>
      <c r="E38" s="1318"/>
      <c r="F38" s="1318"/>
    </row>
    <row r="39" spans="2:6">
      <c r="B39" s="1317"/>
      <c r="C39" s="1317"/>
      <c r="D39" s="1317"/>
      <c r="E39" s="1318"/>
      <c r="F39" s="1318"/>
    </row>
    <row r="40" spans="2:6">
      <c r="B40" s="1317"/>
      <c r="C40" s="1317"/>
      <c r="D40" s="1317"/>
      <c r="E40" s="1318"/>
      <c r="F40" s="1318"/>
    </row>
    <row r="41" spans="2:6">
      <c r="B41" s="1317"/>
      <c r="C41" s="1317"/>
      <c r="D41" s="1317"/>
      <c r="E41" s="1318"/>
      <c r="F41" s="1318"/>
    </row>
    <row r="42" spans="2:6">
      <c r="B42" s="1317"/>
      <c r="C42" s="1317"/>
      <c r="D42" s="1317"/>
      <c r="E42" s="1318"/>
      <c r="F42" s="1318"/>
    </row>
    <row r="43" spans="2:6">
      <c r="B43" s="1317"/>
      <c r="C43" s="1317"/>
      <c r="D43" s="1317"/>
      <c r="E43" s="1318"/>
      <c r="F43" s="1318"/>
    </row>
    <row r="44" spans="2:6">
      <c r="B44" s="1317"/>
      <c r="C44" s="1317"/>
      <c r="D44" s="1317"/>
      <c r="E44" s="1318"/>
      <c r="F44" s="1318"/>
    </row>
    <row r="45" spans="2:6">
      <c r="B45" s="1317"/>
      <c r="C45" s="1317"/>
      <c r="D45" s="1317"/>
      <c r="E45" s="1318"/>
      <c r="F45" s="1318"/>
    </row>
    <row r="46" spans="2:6">
      <c r="B46" s="1317"/>
      <c r="C46" s="1317"/>
      <c r="D46" s="1317"/>
      <c r="E46" s="1318"/>
      <c r="F46" s="1318"/>
    </row>
    <row r="47" spans="2:6">
      <c r="B47" s="1317"/>
      <c r="C47" s="1317"/>
      <c r="D47" s="1317"/>
      <c r="E47" s="1318"/>
      <c r="F47" s="1318"/>
    </row>
    <row r="48" spans="2:6">
      <c r="B48" s="1317"/>
      <c r="C48" s="1317"/>
      <c r="D48" s="1317"/>
      <c r="E48" s="1318"/>
      <c r="F48" s="1318"/>
    </row>
    <row r="49" spans="2:6">
      <c r="B49" s="1317"/>
      <c r="C49" s="1317"/>
      <c r="D49" s="1317"/>
      <c r="E49" s="1318"/>
      <c r="F49" s="1318"/>
    </row>
    <row r="50" spans="2:6">
      <c r="B50" s="1317"/>
      <c r="C50" s="1317"/>
      <c r="D50" s="1317"/>
      <c r="E50" s="1318"/>
      <c r="F50" s="1318"/>
    </row>
    <row r="51" spans="2:6">
      <c r="B51" s="1317"/>
      <c r="C51" s="1317"/>
      <c r="D51" s="1317"/>
      <c r="E51" s="1318"/>
      <c r="F51" s="1318"/>
    </row>
    <row r="52" spans="2:6">
      <c r="B52" s="1317"/>
      <c r="C52" s="1317"/>
      <c r="D52" s="1317"/>
      <c r="E52" s="1318"/>
      <c r="F52" s="1318"/>
    </row>
    <row r="53" spans="2:6">
      <c r="B53" s="1317"/>
      <c r="C53" s="1317"/>
      <c r="D53" s="1317"/>
      <c r="E53" s="1318"/>
      <c r="F53" s="1318"/>
    </row>
    <row r="54" spans="2:6">
      <c r="B54" s="1317"/>
      <c r="C54" s="1317"/>
      <c r="D54" s="1317"/>
      <c r="E54" s="1318"/>
      <c r="F54" s="1318"/>
    </row>
    <row r="55" spans="2:6">
      <c r="B55" s="1317"/>
      <c r="C55" s="1317"/>
      <c r="D55" s="1317"/>
      <c r="E55" s="1318"/>
      <c r="F55" s="1318"/>
    </row>
    <row r="56" spans="2:6">
      <c r="B56" s="1317"/>
      <c r="C56" s="1317"/>
      <c r="D56" s="1317"/>
      <c r="E56" s="1318"/>
      <c r="F56" s="1318"/>
    </row>
    <row r="57" spans="2:6">
      <c r="B57" s="1317"/>
      <c r="C57" s="1317"/>
      <c r="D57" s="1317"/>
      <c r="E57" s="1318"/>
      <c r="F57" s="1318"/>
    </row>
    <row r="58" spans="2:6">
      <c r="B58" s="1317"/>
      <c r="C58" s="1317"/>
      <c r="D58" s="1317"/>
      <c r="E58" s="1318"/>
      <c r="F58" s="1318"/>
    </row>
    <row r="59" spans="2:6">
      <c r="B59" s="1317"/>
      <c r="C59" s="1317"/>
      <c r="D59" s="1317"/>
      <c r="E59" s="1318"/>
      <c r="F59" s="1318"/>
    </row>
    <row r="60" spans="2:6">
      <c r="B60" s="1317"/>
    </row>
    <row r="61" spans="2:6">
      <c r="B61" s="1317"/>
    </row>
    <row r="62" spans="2:6">
      <c r="B62" s="1317"/>
    </row>
    <row r="63" spans="2:6">
      <c r="B63" s="1317"/>
    </row>
    <row r="64" spans="2:6">
      <c r="B64" s="1317"/>
    </row>
    <row r="65" spans="2:2">
      <c r="B65" s="1317"/>
    </row>
    <row r="66" spans="2:2">
      <c r="B66" s="1317"/>
    </row>
    <row r="67" spans="2:2">
      <c r="B67" s="1317"/>
    </row>
    <row r="68" spans="2:2">
      <c r="B68" s="1317"/>
    </row>
    <row r="69" spans="2:2">
      <c r="B69" s="1317"/>
    </row>
    <row r="70" spans="2:2">
      <c r="B70" s="1317"/>
    </row>
    <row r="71" spans="2:2">
      <c r="B71" s="1317"/>
    </row>
    <row r="72" spans="2:2">
      <c r="B72" s="1317"/>
    </row>
    <row r="73" spans="2:2">
      <c r="B73" s="1317"/>
    </row>
    <row r="74" spans="2:2">
      <c r="B74" s="1317"/>
    </row>
    <row r="75" spans="2:2">
      <c r="B75" s="1317"/>
    </row>
    <row r="76" spans="2:2">
      <c r="B76" s="1317"/>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J76"/>
  <sheetViews>
    <sheetView showGridLines="0" zoomScaleNormal="100" zoomScaleSheetLayoutView="9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7.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customWidth="1"/>
    <col min="9" max="9" width="13.7109375" style="297" customWidth="1"/>
    <col min="10" max="10" width="3.140625" style="1123"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1278</v>
      </c>
      <c r="C3" s="1162" t="s">
        <v>1647</v>
      </c>
      <c r="D3" s="1159"/>
      <c r="E3" s="1160"/>
      <c r="F3" s="1161"/>
      <c r="G3" s="1160"/>
      <c r="H3" s="1159"/>
      <c r="I3" s="1160"/>
      <c r="J3" s="1159"/>
    </row>
    <row r="4" spans="1:10" s="1154" customFormat="1" ht="15.75">
      <c r="A4" s="1158" t="s">
        <v>46</v>
      </c>
      <c r="B4" s="1162" t="s">
        <v>1728</v>
      </c>
      <c r="C4" s="1162" t="s">
        <v>1727</v>
      </c>
      <c r="D4" s="1159"/>
      <c r="E4" s="1160"/>
      <c r="F4" s="1161"/>
      <c r="G4" s="1160"/>
      <c r="H4" s="1159"/>
      <c r="I4" s="1160"/>
      <c r="J4" s="1159"/>
    </row>
    <row r="5" spans="1:10" s="1154" customFormat="1" ht="15.75">
      <c r="A5" s="1158" t="s">
        <v>43</v>
      </c>
      <c r="B5" s="1157" t="s">
        <v>2015</v>
      </c>
      <c r="C5" s="1157" t="s">
        <v>2014</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c r="C9" s="333"/>
      <c r="D9" s="333"/>
      <c r="E9" s="333"/>
      <c r="F9" s="333"/>
      <c r="G9" s="333"/>
      <c r="H9" s="333"/>
      <c r="I9" s="333"/>
      <c r="J9" s="333"/>
    </row>
    <row r="10" spans="1:10" s="433" customFormat="1">
      <c r="A10" s="412" t="s">
        <v>1819</v>
      </c>
      <c r="B10" s="1141"/>
      <c r="C10" s="333"/>
      <c r="D10" s="333"/>
      <c r="E10" s="333"/>
      <c r="F10" s="333"/>
      <c r="G10" s="333"/>
      <c r="H10" s="333"/>
      <c r="I10" s="333"/>
      <c r="J10" s="333"/>
    </row>
    <row r="11" spans="1:10" s="242" customFormat="1">
      <c r="A11" s="121" t="s">
        <v>1932</v>
      </c>
      <c r="B11" s="1096"/>
      <c r="C11" s="243">
        <f>+C13+C19+C21+C23</f>
        <v>12813</v>
      </c>
      <c r="D11" s="337"/>
      <c r="E11" s="243">
        <f>+E13+E19+E21+E23</f>
        <v>14131</v>
      </c>
      <c r="F11" s="337"/>
      <c r="G11" s="243">
        <f>+G13+G19+G21+G23</f>
        <v>14615</v>
      </c>
      <c r="H11" s="337"/>
      <c r="I11" s="243">
        <f>+I13+I19+I21+I23</f>
        <v>14615</v>
      </c>
      <c r="J11" s="337"/>
    </row>
    <row r="12" spans="1:10" s="242" customFormat="1">
      <c r="A12" s="121" t="s">
        <v>2013</v>
      </c>
      <c r="B12" s="1096"/>
      <c r="C12" s="243">
        <f>+C14+C20+C22+C24</f>
        <v>10900</v>
      </c>
      <c r="D12" s="337"/>
      <c r="E12" s="243">
        <f>+E14+E20+E22+E24</f>
        <v>11577</v>
      </c>
      <c r="F12" s="337"/>
      <c r="G12" s="243">
        <f>+G14+G20+G22+G24</f>
        <v>11812</v>
      </c>
      <c r="H12" s="337"/>
      <c r="I12" s="243">
        <f>+I14+I20+I22+I24</f>
        <v>11812</v>
      </c>
      <c r="J12" s="337"/>
    </row>
    <row r="13" spans="1:10" s="242" customFormat="1">
      <c r="A13" s="1140" t="s">
        <v>1863</v>
      </c>
      <c r="B13" s="1096"/>
      <c r="C13" s="243">
        <f>+C15+C17</f>
        <v>10340</v>
      </c>
      <c r="D13" s="337"/>
      <c r="E13" s="243">
        <f>+E15+E17</f>
        <v>10957</v>
      </c>
      <c r="F13" s="337"/>
      <c r="G13" s="243">
        <f>+G15+G17</f>
        <v>11405</v>
      </c>
      <c r="H13" s="337"/>
      <c r="I13" s="243">
        <f>+I15+I17</f>
        <v>11405</v>
      </c>
      <c r="J13" s="337"/>
    </row>
    <row r="14" spans="1:10" s="242" customFormat="1">
      <c r="A14" s="1140" t="s">
        <v>1930</v>
      </c>
      <c r="B14" s="1096"/>
      <c r="C14" s="243">
        <f>+C16+C18</f>
        <v>9532</v>
      </c>
      <c r="D14" s="337"/>
      <c r="E14" s="243">
        <f>+E16+E18</f>
        <v>9937</v>
      </c>
      <c r="F14" s="337"/>
      <c r="G14" s="243">
        <f>+G16+G18</f>
        <v>10098</v>
      </c>
      <c r="H14" s="337"/>
      <c r="I14" s="243">
        <f>+I16+I18</f>
        <v>10098</v>
      </c>
      <c r="J14" s="337"/>
    </row>
    <row r="15" spans="1:10" s="242" customFormat="1">
      <c r="A15" s="1193" t="s">
        <v>1869</v>
      </c>
      <c r="B15" s="1192"/>
      <c r="C15" s="119">
        <v>8971</v>
      </c>
      <c r="D15" s="700"/>
      <c r="E15" s="119">
        <f>9087+247</f>
        <v>9334</v>
      </c>
      <c r="F15" s="700"/>
      <c r="G15" s="119">
        <f>9127+238</f>
        <v>9365</v>
      </c>
      <c r="H15" s="700"/>
      <c r="I15" s="119">
        <f>9127+238</f>
        <v>9365</v>
      </c>
      <c r="J15" s="337"/>
    </row>
    <row r="16" spans="1:10" s="242" customFormat="1">
      <c r="A16" s="1193" t="s">
        <v>1928</v>
      </c>
      <c r="B16" s="1192"/>
      <c r="C16" s="119">
        <v>8971</v>
      </c>
      <c r="D16" s="700"/>
      <c r="E16" s="119">
        <v>9334</v>
      </c>
      <c r="F16" s="700"/>
      <c r="G16" s="119">
        <v>9365</v>
      </c>
      <c r="H16" s="700"/>
      <c r="I16" s="119">
        <v>9365</v>
      </c>
      <c r="J16" s="337"/>
    </row>
    <row r="17" spans="1:10" s="242" customFormat="1">
      <c r="A17" s="1193" t="s">
        <v>1867</v>
      </c>
      <c r="B17" s="1192"/>
      <c r="C17" s="119">
        <v>1369</v>
      </c>
      <c r="D17" s="700"/>
      <c r="E17" s="119">
        <v>1623</v>
      </c>
      <c r="F17" s="700"/>
      <c r="G17" s="119">
        <v>2040</v>
      </c>
      <c r="H17" s="700"/>
      <c r="I17" s="119">
        <v>2040</v>
      </c>
      <c r="J17" s="337"/>
    </row>
    <row r="18" spans="1:10" s="242" customFormat="1">
      <c r="A18" s="1193" t="s">
        <v>1927</v>
      </c>
      <c r="B18" s="1192"/>
      <c r="C18" s="119">
        <v>561</v>
      </c>
      <c r="D18" s="700"/>
      <c r="E18" s="119">
        <v>603</v>
      </c>
      <c r="F18" s="700"/>
      <c r="G18" s="119">
        <v>733</v>
      </c>
      <c r="H18" s="700"/>
      <c r="I18" s="119">
        <v>733</v>
      </c>
      <c r="J18" s="337"/>
    </row>
    <row r="19" spans="1:10" s="242" customFormat="1">
      <c r="A19" s="1194" t="s">
        <v>2012</v>
      </c>
      <c r="B19" s="1192"/>
      <c r="C19" s="119">
        <f>624+1200</f>
        <v>1824</v>
      </c>
      <c r="D19" s="700"/>
      <c r="E19" s="119">
        <f>662+1254+126+22+371</f>
        <v>2435</v>
      </c>
      <c r="F19" s="700"/>
      <c r="G19" s="119">
        <f>650+1200+139+21+380</f>
        <v>2390</v>
      </c>
      <c r="H19" s="700"/>
      <c r="I19" s="119">
        <f>650+1200+139+21+380</f>
        <v>2390</v>
      </c>
      <c r="J19" s="337"/>
    </row>
    <row r="20" spans="1:10" s="242" customFormat="1">
      <c r="A20" s="1194" t="s">
        <v>1929</v>
      </c>
      <c r="B20" s="1192"/>
      <c r="C20" s="119">
        <f>329+273+117</f>
        <v>719</v>
      </c>
      <c r="D20" s="700"/>
      <c r="E20" s="119">
        <f>343+315+92+22+129</f>
        <v>901</v>
      </c>
      <c r="F20" s="700"/>
      <c r="G20" s="119">
        <f>338+301+99+21+135</f>
        <v>894</v>
      </c>
      <c r="H20" s="700"/>
      <c r="I20" s="119">
        <f>338+301+99+21+135</f>
        <v>894</v>
      </c>
      <c r="J20" s="337"/>
    </row>
    <row r="21" spans="1:10" s="242" customFormat="1">
      <c r="A21" s="1194" t="s">
        <v>2011</v>
      </c>
      <c r="B21" s="1192"/>
      <c r="C21" s="119">
        <v>50</v>
      </c>
      <c r="D21" s="700"/>
      <c r="E21" s="119">
        <v>114</v>
      </c>
      <c r="F21" s="700"/>
      <c r="G21" s="119">
        <v>182</v>
      </c>
      <c r="H21" s="700"/>
      <c r="I21" s="119">
        <v>182</v>
      </c>
      <c r="J21" s="337"/>
    </row>
    <row r="22" spans="1:10" s="242" customFormat="1">
      <c r="A22" s="1194" t="s">
        <v>2010</v>
      </c>
      <c r="B22" s="1192"/>
      <c r="C22" s="119">
        <v>50</v>
      </c>
      <c r="D22" s="700"/>
      <c r="E22" s="119">
        <v>114</v>
      </c>
      <c r="F22" s="700"/>
      <c r="G22" s="119">
        <f>127+55</f>
        <v>182</v>
      </c>
      <c r="H22" s="700"/>
      <c r="I22" s="119">
        <f>127+55</f>
        <v>182</v>
      </c>
      <c r="J22" s="337"/>
    </row>
    <row r="23" spans="1:10" s="187" customFormat="1">
      <c r="A23" s="1194" t="s">
        <v>2009</v>
      </c>
      <c r="B23" s="1192"/>
      <c r="C23" s="119">
        <v>599</v>
      </c>
      <c r="D23" s="700"/>
      <c r="E23" s="119">
        <v>625</v>
      </c>
      <c r="F23" s="700"/>
      <c r="G23" s="119">
        <v>638</v>
      </c>
      <c r="H23" s="700"/>
      <c r="I23" s="119">
        <v>638</v>
      </c>
      <c r="J23" s="700"/>
    </row>
    <row r="24" spans="1:10" s="187" customFormat="1">
      <c r="A24" s="1140" t="s">
        <v>2008</v>
      </c>
      <c r="B24" s="1192"/>
      <c r="C24" s="243">
        <v>599</v>
      </c>
      <c r="D24" s="700"/>
      <c r="E24" s="243">
        <v>625</v>
      </c>
      <c r="F24" s="700"/>
      <c r="G24" s="243">
        <f>618+20</f>
        <v>638</v>
      </c>
      <c r="H24" s="700"/>
      <c r="I24" s="243">
        <f>618+20</f>
        <v>638</v>
      </c>
      <c r="J24" s="700"/>
    </row>
    <row r="25" spans="1:10" s="242" customFormat="1">
      <c r="A25" s="121" t="s">
        <v>1861</v>
      </c>
      <c r="B25" s="1096"/>
      <c r="C25" s="119">
        <v>100</v>
      </c>
      <c r="D25" s="337"/>
      <c r="E25" s="119">
        <v>159</v>
      </c>
      <c r="F25" s="337"/>
      <c r="G25" s="243">
        <v>159</v>
      </c>
      <c r="H25" s="337"/>
      <c r="I25" s="243">
        <v>159</v>
      </c>
      <c r="J25" s="337"/>
    </row>
    <row r="26" spans="1:10" s="242" customFormat="1">
      <c r="A26" s="121" t="s">
        <v>1860</v>
      </c>
      <c r="B26" s="1096"/>
      <c r="C26" s="119">
        <v>2197</v>
      </c>
      <c r="D26" s="337"/>
      <c r="E26" s="119">
        <v>2316</v>
      </c>
      <c r="F26" s="337"/>
      <c r="G26" s="243">
        <v>2316</v>
      </c>
      <c r="H26" s="337"/>
      <c r="I26" s="243">
        <v>2316</v>
      </c>
      <c r="J26" s="337"/>
    </row>
    <row r="27" spans="1:10" s="242" customFormat="1">
      <c r="A27" s="121" t="s">
        <v>1859</v>
      </c>
      <c r="B27" s="1096"/>
      <c r="C27" s="700"/>
      <c r="D27" s="337"/>
      <c r="E27" s="700"/>
      <c r="F27" s="337"/>
      <c r="G27" s="337"/>
      <c r="H27" s="337"/>
      <c r="I27" s="337"/>
      <c r="J27" s="337"/>
    </row>
    <row r="28" spans="1:10" s="242" customFormat="1">
      <c r="A28" s="1140" t="s">
        <v>1858</v>
      </c>
      <c r="B28" s="1096"/>
      <c r="C28" s="119">
        <v>2212</v>
      </c>
      <c r="D28" s="337"/>
      <c r="E28" s="119">
        <v>2637</v>
      </c>
      <c r="F28" s="337"/>
      <c r="G28" s="243">
        <v>2600</v>
      </c>
      <c r="H28" s="337"/>
      <c r="I28" s="243">
        <v>2600</v>
      </c>
      <c r="J28" s="337"/>
    </row>
    <row r="29" spans="1:10" s="242" customFormat="1">
      <c r="A29" s="1140" t="s">
        <v>1857</v>
      </c>
      <c r="B29" s="1096"/>
      <c r="C29" s="119">
        <v>368</v>
      </c>
      <c r="D29" s="337"/>
      <c r="E29" s="119">
        <v>384</v>
      </c>
      <c r="F29" s="337"/>
      <c r="G29" s="243">
        <v>380</v>
      </c>
      <c r="H29" s="337"/>
      <c r="I29" s="243">
        <v>380</v>
      </c>
      <c r="J29" s="337"/>
    </row>
    <row r="30" spans="1:10" s="242" customFormat="1">
      <c r="A30" s="1140" t="s">
        <v>2007</v>
      </c>
      <c r="B30" s="1096"/>
      <c r="C30" s="119">
        <v>15</v>
      </c>
      <c r="D30" s="337"/>
      <c r="E30" s="119">
        <v>23</v>
      </c>
      <c r="F30" s="337"/>
      <c r="G30" s="243">
        <v>25</v>
      </c>
      <c r="H30" s="337"/>
      <c r="I30" s="243">
        <v>25</v>
      </c>
      <c r="J30" s="337"/>
    </row>
    <row r="31" spans="1:10" s="242" customFormat="1">
      <c r="A31" s="1140" t="s">
        <v>2006</v>
      </c>
      <c r="B31" s="1096"/>
      <c r="C31" s="1396"/>
      <c r="D31" s="337"/>
      <c r="E31" s="1396" t="s">
        <v>2005</v>
      </c>
      <c r="F31" s="337"/>
      <c r="G31" s="438" t="s">
        <v>2005</v>
      </c>
      <c r="H31" s="337"/>
      <c r="I31" s="438" t="s">
        <v>2005</v>
      </c>
      <c r="J31" s="337"/>
    </row>
    <row r="32" spans="1:10" s="242" customFormat="1">
      <c r="A32" s="121" t="s">
        <v>1850</v>
      </c>
      <c r="B32" s="1096"/>
      <c r="C32" s="1396" t="s">
        <v>2004</v>
      </c>
      <c r="D32" s="337"/>
      <c r="E32" s="1396" t="s">
        <v>1950</v>
      </c>
      <c r="F32" s="337"/>
      <c r="G32" s="1396" t="s">
        <v>1950</v>
      </c>
      <c r="H32" s="337"/>
      <c r="I32" s="1396" t="s">
        <v>1950</v>
      </c>
      <c r="J32" s="337"/>
    </row>
    <row r="33" spans="1:10" s="242" customFormat="1">
      <c r="A33" s="121" t="s">
        <v>2003</v>
      </c>
      <c r="B33" s="1096"/>
      <c r="C33" s="337"/>
      <c r="D33" s="337"/>
      <c r="E33" s="337"/>
      <c r="F33" s="337"/>
      <c r="G33" s="337"/>
      <c r="H33" s="337"/>
      <c r="I33" s="337"/>
      <c r="J33" s="337"/>
    </row>
    <row r="34" spans="1:10" s="242" customFormat="1">
      <c r="A34" s="1140" t="s">
        <v>856</v>
      </c>
      <c r="B34" s="1096"/>
      <c r="C34" s="243">
        <f>+C36+C38</f>
        <v>2410</v>
      </c>
      <c r="D34" s="337"/>
      <c r="E34" s="243">
        <f>+E36+E38</f>
        <v>4570</v>
      </c>
      <c r="F34" s="337"/>
      <c r="G34" s="243">
        <f>+G36+G38</f>
        <v>4945</v>
      </c>
      <c r="H34" s="337"/>
      <c r="I34" s="243">
        <f>+I36+I38</f>
        <v>4945</v>
      </c>
      <c r="J34" s="337"/>
    </row>
    <row r="35" spans="1:10" s="242" customFormat="1">
      <c r="A35" s="1140" t="s">
        <v>2002</v>
      </c>
      <c r="B35" s="1096"/>
      <c r="C35" s="243">
        <f>+C37+C39</f>
        <v>366</v>
      </c>
      <c r="D35" s="337"/>
      <c r="E35" s="243">
        <f>+E37+E39</f>
        <v>609</v>
      </c>
      <c r="F35" s="337"/>
      <c r="G35" s="243">
        <f>+G37+G39</f>
        <v>650</v>
      </c>
      <c r="H35" s="337"/>
      <c r="I35" s="243">
        <f>+I37+I39</f>
        <v>650</v>
      </c>
      <c r="J35" s="337"/>
    </row>
    <row r="36" spans="1:10" s="242" customFormat="1">
      <c r="A36" s="307" t="s">
        <v>2001</v>
      </c>
      <c r="B36" s="1096"/>
      <c r="C36" s="243">
        <v>2090</v>
      </c>
      <c r="D36" s="337"/>
      <c r="E36" s="243">
        <f>965+1887+38</f>
        <v>2890</v>
      </c>
      <c r="F36" s="337"/>
      <c r="G36" s="243">
        <v>3200</v>
      </c>
      <c r="H36" s="337"/>
      <c r="I36" s="243">
        <v>3200</v>
      </c>
      <c r="J36" s="337"/>
    </row>
    <row r="37" spans="1:10" s="242" customFormat="1">
      <c r="A37" s="307" t="s">
        <v>2000</v>
      </c>
      <c r="B37" s="1096"/>
      <c r="C37" s="243">
        <v>305</v>
      </c>
      <c r="D37" s="337"/>
      <c r="E37" s="243">
        <v>369</v>
      </c>
      <c r="F37" s="337"/>
      <c r="G37" s="243">
        <v>438</v>
      </c>
      <c r="H37" s="337"/>
      <c r="I37" s="243">
        <v>438</v>
      </c>
      <c r="J37" s="337"/>
    </row>
    <row r="38" spans="1:10" s="242" customFormat="1">
      <c r="A38" s="307" t="s">
        <v>1999</v>
      </c>
      <c r="B38" s="1096"/>
      <c r="C38" s="243">
        <f>309+11</f>
        <v>320</v>
      </c>
      <c r="D38" s="337"/>
      <c r="E38" s="243">
        <f>1263+240+13+12+2+150</f>
        <v>1680</v>
      </c>
      <c r="F38" s="337"/>
      <c r="G38" s="243">
        <f>1500+245</f>
        <v>1745</v>
      </c>
      <c r="H38" s="337"/>
      <c r="I38" s="243">
        <f>1500+245</f>
        <v>1745</v>
      </c>
      <c r="J38" s="337"/>
    </row>
    <row r="39" spans="1:10" s="242" customFormat="1">
      <c r="A39" s="307" t="s">
        <v>1998</v>
      </c>
      <c r="B39" s="1096"/>
      <c r="C39" s="243">
        <f>60+1</f>
        <v>61</v>
      </c>
      <c r="D39" s="337"/>
      <c r="E39" s="243">
        <f>215+25</f>
        <v>240</v>
      </c>
      <c r="F39" s="337"/>
      <c r="G39" s="243">
        <f>173+39</f>
        <v>212</v>
      </c>
      <c r="H39" s="337"/>
      <c r="I39" s="243">
        <f>173+39</f>
        <v>212</v>
      </c>
      <c r="J39" s="337"/>
    </row>
    <row r="40" spans="1:10" s="242" customFormat="1">
      <c r="A40" s="1140" t="s">
        <v>1997</v>
      </c>
      <c r="B40" s="1096"/>
      <c r="C40" s="241">
        <v>7177638</v>
      </c>
      <c r="D40" s="337"/>
      <c r="E40" s="241">
        <v>7992645</v>
      </c>
      <c r="F40" s="337"/>
      <c r="G40" s="241">
        <v>8401479</v>
      </c>
      <c r="H40" s="337"/>
      <c r="I40" s="241">
        <v>8401479</v>
      </c>
      <c r="J40" s="337"/>
    </row>
    <row r="41" spans="1:10" s="242" customFormat="1">
      <c r="A41" s="121" t="s">
        <v>1899</v>
      </c>
      <c r="B41" s="1096"/>
      <c r="C41" s="243">
        <v>886</v>
      </c>
      <c r="D41" s="337"/>
      <c r="E41" s="243">
        <v>866</v>
      </c>
      <c r="F41" s="337"/>
      <c r="G41" s="243">
        <v>1049</v>
      </c>
      <c r="H41" s="337"/>
      <c r="I41" s="243"/>
      <c r="J41" s="337"/>
    </row>
    <row r="42" spans="1:10" s="242" customFormat="1">
      <c r="A42" s="1140" t="s">
        <v>1949</v>
      </c>
      <c r="B42" s="1096"/>
      <c r="C42" s="1395">
        <v>608</v>
      </c>
      <c r="D42" s="337"/>
      <c r="E42" s="1395">
        <v>613</v>
      </c>
      <c r="F42" s="337"/>
      <c r="G42" s="1395">
        <v>618</v>
      </c>
      <c r="H42" s="337"/>
      <c r="I42" s="1395"/>
      <c r="J42" s="337"/>
    </row>
    <row r="43" spans="1:10" s="242" customFormat="1">
      <c r="A43" s="1140" t="s">
        <v>1996</v>
      </c>
      <c r="B43" s="1096"/>
      <c r="C43" s="438" t="s">
        <v>1995</v>
      </c>
      <c r="D43" s="337"/>
      <c r="E43" s="438" t="s">
        <v>1994</v>
      </c>
      <c r="F43" s="337"/>
      <c r="G43" s="438" t="s">
        <v>1993</v>
      </c>
      <c r="H43" s="337"/>
      <c r="I43" s="438"/>
      <c r="J43" s="337"/>
    </row>
    <row r="44" spans="1:10" s="242" customFormat="1">
      <c r="A44" s="1140" t="s">
        <v>1992</v>
      </c>
      <c r="B44" s="1096"/>
      <c r="C44" s="438" t="s">
        <v>1991</v>
      </c>
      <c r="D44" s="337"/>
      <c r="E44" s="438" t="s">
        <v>1990</v>
      </c>
      <c r="F44" s="337"/>
      <c r="G44" s="438" t="s">
        <v>1989</v>
      </c>
      <c r="H44" s="337"/>
      <c r="I44" s="438"/>
      <c r="J44" s="337"/>
    </row>
    <row r="45" spans="1:10" s="242" customFormat="1">
      <c r="A45" s="1140" t="s">
        <v>1988</v>
      </c>
      <c r="B45" s="1096"/>
      <c r="C45" s="1395">
        <f>C42+C43+C44</f>
        <v>1739</v>
      </c>
      <c r="D45" s="337"/>
      <c r="E45" s="1395">
        <v>1760</v>
      </c>
      <c r="F45" s="337"/>
      <c r="G45" s="1395">
        <v>1759</v>
      </c>
      <c r="H45" s="337"/>
      <c r="I45" s="1395"/>
      <c r="J45" s="337"/>
    </row>
    <row r="46" spans="1:10" s="242" customFormat="1">
      <c r="A46" s="121" t="s">
        <v>1987</v>
      </c>
      <c r="B46" s="1096"/>
      <c r="C46" s="1395"/>
      <c r="D46" s="337"/>
      <c r="E46" s="1395"/>
      <c r="F46" s="337"/>
      <c r="G46" s="337"/>
      <c r="H46" s="337"/>
      <c r="I46" s="337"/>
      <c r="J46" s="337"/>
    </row>
    <row r="47" spans="1:10" s="242" customFormat="1">
      <c r="A47" s="1140" t="s">
        <v>1831</v>
      </c>
      <c r="B47" s="1096"/>
      <c r="C47" s="400">
        <v>0.84099999999999997</v>
      </c>
      <c r="D47" s="337"/>
      <c r="E47" s="400">
        <v>0.84</v>
      </c>
      <c r="F47" s="337"/>
      <c r="G47" s="400"/>
      <c r="H47" s="337"/>
      <c r="I47" s="400"/>
      <c r="J47" s="337"/>
    </row>
    <row r="48" spans="1:10" s="242" customFormat="1">
      <c r="A48" s="1140" t="s">
        <v>1830</v>
      </c>
      <c r="B48" s="1096"/>
      <c r="C48" s="400">
        <v>0.63700000000000001</v>
      </c>
      <c r="D48" s="337"/>
      <c r="E48" s="400">
        <v>0.59499999999999997</v>
      </c>
      <c r="F48" s="337"/>
      <c r="G48" s="400"/>
      <c r="H48" s="337"/>
      <c r="I48" s="400"/>
      <c r="J48" s="337"/>
    </row>
    <row r="49" spans="1:10" s="242" customFormat="1">
      <c r="A49" s="121" t="s">
        <v>1829</v>
      </c>
      <c r="B49" s="1096"/>
      <c r="C49" s="400"/>
      <c r="D49" s="337"/>
      <c r="E49" s="400"/>
      <c r="F49" s="337"/>
      <c r="G49" s="337"/>
      <c r="H49" s="337"/>
      <c r="I49" s="337"/>
      <c r="J49" s="337"/>
    </row>
    <row r="50" spans="1:10" s="242" customFormat="1">
      <c r="A50" s="1140" t="s">
        <v>1986</v>
      </c>
      <c r="B50" s="1096"/>
      <c r="C50" s="241">
        <v>26792</v>
      </c>
      <c r="D50" s="337"/>
      <c r="E50" s="241">
        <v>28270</v>
      </c>
      <c r="F50" s="337"/>
      <c r="G50" s="241">
        <v>27722</v>
      </c>
      <c r="H50" s="337"/>
      <c r="I50" s="241"/>
      <c r="J50" s="337"/>
    </row>
    <row r="51" spans="1:10" s="242" customFormat="1">
      <c r="A51" s="1140" t="s">
        <v>1827</v>
      </c>
      <c r="B51" s="1096"/>
      <c r="C51" s="241">
        <v>8906</v>
      </c>
      <c r="D51" s="337"/>
      <c r="E51" s="241">
        <v>8906</v>
      </c>
      <c r="F51" s="337"/>
      <c r="G51" s="241">
        <v>9076</v>
      </c>
      <c r="H51" s="337"/>
      <c r="I51" s="241"/>
      <c r="J51" s="337"/>
    </row>
    <row r="52" spans="1:10" s="242" customFormat="1">
      <c r="A52" s="1140" t="s">
        <v>1826</v>
      </c>
      <c r="B52" s="1096"/>
      <c r="C52" s="241">
        <v>16712</v>
      </c>
      <c r="D52" s="337"/>
      <c r="E52" s="241">
        <f>8356*2</f>
        <v>16712</v>
      </c>
      <c r="F52" s="337"/>
      <c r="G52" s="241">
        <v>17030</v>
      </c>
      <c r="H52" s="337"/>
      <c r="I52" s="241"/>
      <c r="J52" s="337"/>
    </row>
    <row r="53" spans="1:10" s="242" customFormat="1">
      <c r="A53" s="1140" t="s">
        <v>1825</v>
      </c>
      <c r="B53" s="1096"/>
      <c r="C53" s="241">
        <v>3474</v>
      </c>
      <c r="D53" s="337"/>
      <c r="E53" s="241">
        <v>3474</v>
      </c>
      <c r="F53" s="337"/>
      <c r="G53" s="241">
        <v>3540</v>
      </c>
      <c r="H53" s="337"/>
      <c r="I53" s="241"/>
      <c r="J53" s="337"/>
    </row>
    <row r="54" spans="1:10" s="242" customFormat="1">
      <c r="A54" s="307"/>
      <c r="B54" s="1096"/>
      <c r="C54" s="241"/>
      <c r="D54" s="337"/>
      <c r="E54" s="241"/>
      <c r="F54" s="337"/>
      <c r="G54" s="337"/>
      <c r="H54" s="337"/>
      <c r="I54" s="337"/>
      <c r="J54" s="337"/>
    </row>
    <row r="55" spans="1:10" s="433" customFormat="1">
      <c r="A55" s="412" t="s">
        <v>305</v>
      </c>
      <c r="B55" s="1141"/>
      <c r="C55" s="337"/>
      <c r="D55" s="333"/>
      <c r="E55" s="337"/>
      <c r="F55" s="333"/>
      <c r="G55" s="333"/>
      <c r="H55" s="333"/>
      <c r="I55" s="333"/>
      <c r="J55" s="333"/>
    </row>
    <row r="56" spans="1:10" s="433" customFormat="1">
      <c r="A56" s="412" t="s">
        <v>1819</v>
      </c>
      <c r="B56" s="1141"/>
      <c r="C56" s="333"/>
      <c r="D56" s="333"/>
      <c r="E56" s="333"/>
      <c r="F56" s="333"/>
      <c r="G56" s="333"/>
      <c r="H56" s="333"/>
      <c r="I56" s="333"/>
      <c r="J56" s="333"/>
    </row>
    <row r="57" spans="1:10" s="242" customFormat="1">
      <c r="A57" s="121" t="s">
        <v>1985</v>
      </c>
      <c r="B57" s="1096"/>
      <c r="C57" s="333"/>
      <c r="D57" s="337"/>
      <c r="E57" s="333"/>
      <c r="F57" s="337"/>
      <c r="G57" s="337"/>
      <c r="H57" s="337"/>
      <c r="I57" s="337"/>
      <c r="J57" s="337"/>
    </row>
    <row r="58" spans="1:10" s="242" customFormat="1">
      <c r="A58" s="1140" t="s">
        <v>1007</v>
      </c>
      <c r="B58" s="1096"/>
      <c r="C58" s="241">
        <v>108124399</v>
      </c>
      <c r="D58" s="337"/>
      <c r="E58" s="241">
        <v>137585628</v>
      </c>
      <c r="F58" s="337"/>
      <c r="G58" s="241">
        <v>151400000</v>
      </c>
      <c r="H58" s="337"/>
      <c r="I58" s="241"/>
      <c r="J58" s="337"/>
    </row>
    <row r="59" spans="1:10" s="242" customFormat="1">
      <c r="A59" s="1140" t="s">
        <v>1984</v>
      </c>
      <c r="B59" s="1096"/>
      <c r="C59" s="241">
        <v>3193153</v>
      </c>
      <c r="D59" s="337"/>
      <c r="E59" s="241">
        <v>7771766</v>
      </c>
      <c r="F59" s="337"/>
      <c r="G59" s="241">
        <v>8500000</v>
      </c>
      <c r="H59" s="337"/>
      <c r="I59" s="241"/>
      <c r="J59" s="337"/>
    </row>
    <row r="60" spans="1:10" s="242" customFormat="1">
      <c r="A60" s="1140" t="s">
        <v>1983</v>
      </c>
      <c r="B60" s="1096"/>
      <c r="C60" s="241">
        <v>1214966</v>
      </c>
      <c r="D60" s="337"/>
      <c r="E60" s="241">
        <v>8609976</v>
      </c>
      <c r="F60" s="337"/>
      <c r="G60" s="241">
        <v>5800000</v>
      </c>
      <c r="H60" s="337"/>
      <c r="I60" s="241"/>
      <c r="J60" s="337"/>
    </row>
    <row r="61" spans="1:10" s="242" customFormat="1">
      <c r="A61" s="1140" t="s">
        <v>1815</v>
      </c>
      <c r="B61" s="1096"/>
      <c r="C61" s="241">
        <v>23898629</v>
      </c>
      <c r="D61" s="337"/>
      <c r="E61" s="241">
        <v>31299421</v>
      </c>
      <c r="F61" s="337"/>
      <c r="G61" s="241">
        <v>35900000</v>
      </c>
      <c r="H61" s="337"/>
      <c r="I61" s="241"/>
      <c r="J61" s="337"/>
    </row>
    <row r="62" spans="1:10" s="242" customFormat="1">
      <c r="A62" s="1140" t="s">
        <v>1814</v>
      </c>
      <c r="B62" s="1096"/>
      <c r="C62" s="241">
        <v>20439821</v>
      </c>
      <c r="D62" s="337"/>
      <c r="E62" s="241">
        <v>25541005</v>
      </c>
      <c r="F62" s="337"/>
      <c r="G62" s="241">
        <v>22800000</v>
      </c>
      <c r="H62" s="337"/>
      <c r="I62" s="241"/>
      <c r="J62" s="337"/>
    </row>
    <row r="63" spans="1:10" s="242" customFormat="1">
      <c r="A63" s="1140" t="s">
        <v>1813</v>
      </c>
      <c r="B63" s="1096"/>
      <c r="C63" s="241">
        <v>37053291</v>
      </c>
      <c r="D63" s="337"/>
      <c r="E63" s="241">
        <v>61064355</v>
      </c>
      <c r="F63" s="337"/>
      <c r="G63" s="241">
        <v>73500000</v>
      </c>
      <c r="H63" s="337"/>
      <c r="I63" s="241"/>
      <c r="J63" s="337"/>
    </row>
    <row r="64" spans="1:10" s="242" customFormat="1">
      <c r="A64" s="1140" t="s">
        <v>1812</v>
      </c>
      <c r="B64" s="1096"/>
      <c r="C64" s="241">
        <v>22371523</v>
      </c>
      <c r="D64" s="337"/>
      <c r="E64" s="241">
        <v>29413352</v>
      </c>
      <c r="F64" s="337"/>
      <c r="G64" s="241">
        <v>30800000</v>
      </c>
      <c r="H64" s="337"/>
      <c r="I64" s="241"/>
      <c r="J64" s="337"/>
    </row>
    <row r="65" spans="1:10" s="242" customFormat="1">
      <c r="A65" s="307"/>
      <c r="B65" s="1096"/>
      <c r="C65" s="241"/>
      <c r="D65" s="337"/>
      <c r="E65" s="1394"/>
      <c r="F65" s="337"/>
      <c r="G65" s="337"/>
      <c r="H65" s="337"/>
      <c r="I65" s="337"/>
      <c r="J65" s="337"/>
    </row>
    <row r="66" spans="1:10" s="1132" customFormat="1">
      <c r="A66" s="1137" t="s">
        <v>1</v>
      </c>
      <c r="B66" s="1136"/>
      <c r="C66" s="1135"/>
      <c r="D66" s="1133"/>
      <c r="E66" s="1134"/>
      <c r="F66" s="1133"/>
      <c r="G66" s="1134"/>
      <c r="H66" s="1133"/>
      <c r="I66" s="1134"/>
      <c r="J66" s="1133"/>
    </row>
    <row r="67" spans="1:10" ht="15" customHeight="1">
      <c r="A67" s="1773" t="s">
        <v>1982</v>
      </c>
      <c r="B67" s="1756"/>
      <c r="C67" s="1757"/>
      <c r="D67" s="1756"/>
      <c r="E67" s="1757"/>
      <c r="F67" s="1756"/>
      <c r="G67" s="1757"/>
      <c r="H67" s="1756"/>
      <c r="I67" s="1757"/>
      <c r="J67" s="1756"/>
    </row>
    <row r="68" spans="1:10" ht="27.95" customHeight="1">
      <c r="A68" s="1773" t="s">
        <v>1981</v>
      </c>
      <c r="B68" s="1756"/>
      <c r="C68" s="1757"/>
      <c r="D68" s="1756"/>
      <c r="E68" s="1757"/>
      <c r="F68" s="1756"/>
      <c r="G68" s="1757"/>
      <c r="H68" s="1756"/>
      <c r="I68" s="1757"/>
      <c r="J68" s="1756"/>
    </row>
    <row r="69" spans="1:10" ht="15" customHeight="1">
      <c r="A69" s="1773" t="s">
        <v>1980</v>
      </c>
      <c r="B69" s="1756"/>
      <c r="C69" s="1757"/>
      <c r="D69" s="1756"/>
      <c r="E69" s="1757"/>
      <c r="F69" s="1756"/>
      <c r="G69" s="1757"/>
      <c r="H69" s="1756"/>
      <c r="I69" s="1757"/>
      <c r="J69" s="1756"/>
    </row>
    <row r="70" spans="1:10" s="1393" customFormat="1" ht="27.95" customHeight="1">
      <c r="A70" s="1773" t="s">
        <v>1979</v>
      </c>
      <c r="B70" s="1763"/>
      <c r="C70" s="1764"/>
      <c r="D70" s="1763"/>
      <c r="E70" s="1764"/>
      <c r="F70" s="1763"/>
      <c r="G70" s="1764"/>
      <c r="H70" s="1763"/>
      <c r="I70" s="1764"/>
      <c r="J70" s="1763"/>
    </row>
    <row r="71" spans="1:10" s="1393" customFormat="1" ht="15" customHeight="1">
      <c r="A71" s="1773" t="s">
        <v>1978</v>
      </c>
      <c r="B71" s="1763"/>
      <c r="C71" s="1764"/>
      <c r="D71" s="1763"/>
      <c r="E71" s="1764"/>
      <c r="F71" s="1763"/>
      <c r="G71" s="1764"/>
      <c r="H71" s="1763"/>
      <c r="I71" s="1764"/>
      <c r="J71" s="1763"/>
    </row>
    <row r="72" spans="1:10" ht="15" customHeight="1">
      <c r="A72" s="1773" t="s">
        <v>1977</v>
      </c>
      <c r="B72" s="1773"/>
      <c r="C72" s="1773"/>
      <c r="D72" s="1773"/>
      <c r="E72" s="1773"/>
      <c r="F72" s="1773"/>
      <c r="G72" s="1773"/>
      <c r="H72" s="1773"/>
      <c r="I72" s="1773"/>
      <c r="J72" s="1773"/>
    </row>
    <row r="73" spans="1:10" ht="15" customHeight="1">
      <c r="A73" s="1773" t="s">
        <v>1976</v>
      </c>
      <c r="B73" s="1773"/>
      <c r="C73" s="1773"/>
      <c r="D73" s="1773"/>
      <c r="E73" s="1773"/>
      <c r="F73" s="1773"/>
      <c r="G73" s="1773"/>
      <c r="H73" s="1773"/>
      <c r="I73" s="1773"/>
      <c r="J73" s="67"/>
    </row>
    <row r="74" spans="1:10" ht="15" customHeight="1">
      <c r="A74" s="1773" t="s">
        <v>1975</v>
      </c>
      <c r="B74" s="1773"/>
      <c r="C74" s="1773"/>
      <c r="D74" s="1773"/>
      <c r="E74" s="1773"/>
      <c r="F74" s="1773"/>
      <c r="G74" s="1773"/>
      <c r="H74" s="1773"/>
      <c r="I74" s="1773"/>
      <c r="J74" s="67"/>
    </row>
    <row r="75" spans="1:10" ht="15" customHeight="1">
      <c r="A75" s="1773" t="s">
        <v>1974</v>
      </c>
      <c r="B75" s="1773"/>
      <c r="C75" s="1773"/>
      <c r="D75" s="1773"/>
      <c r="E75" s="1773"/>
      <c r="F75" s="1773"/>
      <c r="G75" s="1773"/>
      <c r="H75" s="1773"/>
      <c r="I75" s="1773"/>
      <c r="J75" s="67"/>
    </row>
    <row r="76" spans="1:10" ht="15" customHeight="1">
      <c r="A76" s="1773" t="s">
        <v>1973</v>
      </c>
      <c r="B76" s="1773"/>
      <c r="C76" s="1773"/>
      <c r="D76" s="1773"/>
      <c r="E76" s="1773"/>
      <c r="F76" s="1773"/>
      <c r="G76" s="1773"/>
      <c r="H76" s="1773"/>
      <c r="I76" s="1773"/>
      <c r="J76" s="67"/>
    </row>
  </sheetData>
  <mergeCells count="10">
    <mergeCell ref="A67:J67"/>
    <mergeCell ref="A71:J71"/>
    <mergeCell ref="A74:I74"/>
    <mergeCell ref="A75:I75"/>
    <mergeCell ref="A76:I76"/>
    <mergeCell ref="A68:J68"/>
    <mergeCell ref="A69:J69"/>
    <mergeCell ref="A70:J70"/>
    <mergeCell ref="A73:I73"/>
    <mergeCell ref="A72:J72"/>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0" pageOrder="overThenDown" orientation="portrait" cellComments="atEnd"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J131"/>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42578125" style="4" customWidth="1"/>
    <col min="5" max="5" width="13.7109375" style="3" customWidth="1"/>
    <col min="6" max="6" width="2.85546875" style="2" customWidth="1"/>
    <col min="7" max="7" width="11.7109375" style="3" customWidth="1"/>
    <col min="8" max="8" width="3.28515625" style="2" customWidth="1"/>
    <col min="9" max="9" width="13.7109375" style="3" customWidth="1"/>
    <col min="10" max="10" width="3.28515625" style="2"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1278</v>
      </c>
      <c r="C3" s="61" t="s">
        <v>1647</v>
      </c>
      <c r="D3" s="58"/>
      <c r="E3" s="59"/>
      <c r="F3" s="60"/>
      <c r="G3" s="59"/>
      <c r="H3" s="58"/>
      <c r="I3" s="59"/>
      <c r="J3" s="58"/>
    </row>
    <row r="4" spans="1:10" s="53" customFormat="1" ht="15.75">
      <c r="A4" s="57" t="s">
        <v>46</v>
      </c>
      <c r="B4" s="61" t="s">
        <v>1728</v>
      </c>
      <c r="C4" s="61" t="s">
        <v>1727</v>
      </c>
      <c r="D4" s="58"/>
      <c r="E4" s="59"/>
      <c r="F4" s="60"/>
      <c r="G4" s="59"/>
      <c r="H4" s="58"/>
      <c r="I4" s="59"/>
      <c r="J4" s="58"/>
    </row>
    <row r="5" spans="1:10" s="53" customFormat="1" ht="15.75">
      <c r="A5" s="57" t="s">
        <v>43</v>
      </c>
      <c r="B5" s="56" t="s">
        <v>2034</v>
      </c>
      <c r="C5" s="56" t="s">
        <v>2033</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20"/>
      <c r="D9" s="20"/>
      <c r="E9" s="20"/>
      <c r="F9" s="20"/>
      <c r="G9" s="20"/>
      <c r="H9" s="20"/>
      <c r="I9" s="20"/>
      <c r="J9" s="20"/>
    </row>
    <row r="10" spans="1:10" s="29" customFormat="1">
      <c r="A10" s="33" t="s">
        <v>1819</v>
      </c>
      <c r="B10" s="32"/>
      <c r="C10" s="20"/>
      <c r="D10" s="20"/>
      <c r="E10" s="20"/>
      <c r="F10" s="20"/>
      <c r="G10" s="20"/>
      <c r="H10" s="20"/>
      <c r="I10" s="20"/>
      <c r="J10" s="20"/>
    </row>
    <row r="11" spans="1:10" s="20" customFormat="1">
      <c r="A11" s="269" t="s">
        <v>1873</v>
      </c>
      <c r="B11" s="23"/>
      <c r="C11" s="79">
        <f>C13+C19</f>
        <v>8389</v>
      </c>
      <c r="E11" s="79">
        <v>8046</v>
      </c>
      <c r="G11" s="71">
        <v>8282</v>
      </c>
      <c r="I11" s="71">
        <v>8282</v>
      </c>
    </row>
    <row r="12" spans="1:10" s="20" customFormat="1">
      <c r="A12" s="269" t="s">
        <v>1872</v>
      </c>
      <c r="B12" s="23"/>
      <c r="C12" s="79">
        <f>C14+C20</f>
        <v>5828</v>
      </c>
      <c r="E12" s="79">
        <v>5717</v>
      </c>
      <c r="G12" s="71">
        <v>5783</v>
      </c>
      <c r="I12" s="71">
        <v>5783</v>
      </c>
    </row>
    <row r="13" spans="1:10" s="20" customFormat="1">
      <c r="A13" s="27" t="s">
        <v>1863</v>
      </c>
      <c r="B13" s="23"/>
      <c r="C13" s="79">
        <f>C15+C17</f>
        <v>6455</v>
      </c>
      <c r="E13" s="79">
        <v>6239</v>
      </c>
      <c r="G13" s="71">
        <v>6480</v>
      </c>
      <c r="I13" s="71">
        <v>6480</v>
      </c>
    </row>
    <row r="14" spans="1:10" s="20" customFormat="1">
      <c r="A14" s="27" t="s">
        <v>1871</v>
      </c>
      <c r="B14" s="23"/>
      <c r="C14" s="79">
        <f>C16+C18</f>
        <v>4876</v>
      </c>
      <c r="E14" s="79">
        <v>4820</v>
      </c>
      <c r="G14" s="71">
        <v>4887</v>
      </c>
      <c r="I14" s="71">
        <v>4887</v>
      </c>
    </row>
    <row r="15" spans="1:10" s="20" customFormat="1">
      <c r="A15" s="24" t="s">
        <v>1869</v>
      </c>
      <c r="B15" s="23"/>
      <c r="C15" s="1406">
        <v>4636</v>
      </c>
      <c r="E15" s="1405">
        <v>4551</v>
      </c>
      <c r="G15" s="1405">
        <v>4662</v>
      </c>
      <c r="I15" s="1405">
        <v>4662</v>
      </c>
    </row>
    <row r="16" spans="1:10" s="20" customFormat="1">
      <c r="A16" s="24" t="s">
        <v>1868</v>
      </c>
      <c r="B16" s="23"/>
      <c r="C16" s="1406">
        <v>4131</v>
      </c>
      <c r="E16" s="1405">
        <v>4124</v>
      </c>
      <c r="G16" s="1405">
        <v>4119</v>
      </c>
      <c r="I16" s="1404">
        <v>4119</v>
      </c>
    </row>
    <row r="17" spans="1:9" s="20" customFormat="1">
      <c r="A17" s="24" t="s">
        <v>1867</v>
      </c>
      <c r="B17" s="23"/>
      <c r="C17" s="1406">
        <v>1819</v>
      </c>
      <c r="E17" s="1405">
        <v>1688</v>
      </c>
      <c r="G17" s="1405">
        <v>1818</v>
      </c>
      <c r="I17" s="1404">
        <v>1818</v>
      </c>
    </row>
    <row r="18" spans="1:9" s="20" customFormat="1">
      <c r="A18" s="24" t="s">
        <v>1866</v>
      </c>
      <c r="B18" s="23"/>
      <c r="C18" s="1406">
        <v>745</v>
      </c>
      <c r="E18" s="1405">
        <v>696</v>
      </c>
      <c r="G18" s="1405">
        <v>768</v>
      </c>
      <c r="I18" s="1404">
        <v>768</v>
      </c>
    </row>
    <row r="19" spans="1:9" s="20" customFormat="1">
      <c r="A19" s="27" t="s">
        <v>1862</v>
      </c>
      <c r="B19" s="23"/>
      <c r="C19" s="71">
        <f>C21+C23</f>
        <v>1934</v>
      </c>
      <c r="E19" s="71">
        <v>1807</v>
      </c>
      <c r="G19" s="71">
        <v>1802</v>
      </c>
      <c r="I19" s="71">
        <v>1802</v>
      </c>
    </row>
    <row r="20" spans="1:9" s="20" customFormat="1">
      <c r="A20" s="27" t="s">
        <v>1870</v>
      </c>
      <c r="B20" s="23"/>
      <c r="C20" s="71">
        <f>C22+C24</f>
        <v>952</v>
      </c>
      <c r="E20" s="71">
        <v>897</v>
      </c>
      <c r="G20" s="71">
        <v>896</v>
      </c>
      <c r="I20" s="71">
        <v>896</v>
      </c>
    </row>
    <row r="21" spans="1:9" s="20" customFormat="1">
      <c r="A21" s="24" t="s">
        <v>1869</v>
      </c>
      <c r="B21" s="23"/>
      <c r="C21" s="1406">
        <v>382</v>
      </c>
      <c r="E21" s="1405">
        <v>399</v>
      </c>
      <c r="G21" s="1405">
        <v>399</v>
      </c>
      <c r="I21" s="1404">
        <v>399</v>
      </c>
    </row>
    <row r="22" spans="1:9" s="20" customFormat="1">
      <c r="A22" s="24" t="s">
        <v>1868</v>
      </c>
      <c r="B22" s="23"/>
      <c r="C22" s="1406">
        <v>369</v>
      </c>
      <c r="E22" s="1405">
        <v>432</v>
      </c>
      <c r="G22" s="1405">
        <v>432</v>
      </c>
      <c r="I22" s="1404">
        <v>432</v>
      </c>
    </row>
    <row r="23" spans="1:9" s="20" customFormat="1">
      <c r="A23" s="24" t="s">
        <v>1867</v>
      </c>
      <c r="B23" s="23"/>
      <c r="C23" s="1406">
        <v>1552</v>
      </c>
      <c r="E23" s="1405">
        <v>1408</v>
      </c>
      <c r="G23" s="1405">
        <v>1403</v>
      </c>
      <c r="I23" s="1404">
        <v>1403</v>
      </c>
    </row>
    <row r="24" spans="1:9" s="20" customFormat="1">
      <c r="A24" s="24" t="s">
        <v>1866</v>
      </c>
      <c r="B24" s="23"/>
      <c r="C24" s="1406">
        <v>583</v>
      </c>
      <c r="E24" s="1405">
        <v>465</v>
      </c>
      <c r="G24" s="1405">
        <v>464</v>
      </c>
      <c r="I24" s="1404">
        <v>464</v>
      </c>
    </row>
    <row r="25" spans="1:9" s="20" customFormat="1">
      <c r="A25" s="269" t="s">
        <v>1861</v>
      </c>
      <c r="B25" s="23"/>
      <c r="C25" s="1403">
        <v>68</v>
      </c>
      <c r="E25" s="71">
        <v>70</v>
      </c>
      <c r="G25" s="71">
        <v>72</v>
      </c>
      <c r="I25" s="71">
        <v>72</v>
      </c>
    </row>
    <row r="26" spans="1:9" s="20" customFormat="1">
      <c r="A26" s="269" t="s">
        <v>2032</v>
      </c>
      <c r="B26" s="23"/>
      <c r="C26" s="1403">
        <v>1966</v>
      </c>
      <c r="E26" s="71">
        <v>1957</v>
      </c>
      <c r="G26" s="71">
        <v>1938</v>
      </c>
      <c r="I26" s="71">
        <v>1938</v>
      </c>
    </row>
    <row r="27" spans="1:9" s="20" customFormat="1">
      <c r="A27" s="269" t="s">
        <v>1859</v>
      </c>
      <c r="B27" s="23"/>
      <c r="C27" s="1402"/>
      <c r="I27" s="69"/>
    </row>
    <row r="28" spans="1:9" s="20" customFormat="1">
      <c r="A28" s="27" t="s">
        <v>1858</v>
      </c>
      <c r="B28" s="23"/>
      <c r="C28" s="1401">
        <v>1208</v>
      </c>
      <c r="E28" s="71">
        <v>1450</v>
      </c>
      <c r="G28" s="71">
        <v>1266</v>
      </c>
      <c r="I28" s="71">
        <v>1266</v>
      </c>
    </row>
    <row r="29" spans="1:9" s="20" customFormat="1">
      <c r="A29" s="27" t="s">
        <v>1857</v>
      </c>
      <c r="B29" s="23"/>
      <c r="C29" s="1401">
        <v>439</v>
      </c>
      <c r="E29" s="71">
        <v>440</v>
      </c>
      <c r="G29" s="71">
        <v>426</v>
      </c>
      <c r="I29" s="71">
        <v>426</v>
      </c>
    </row>
    <row r="30" spans="1:9" s="20" customFormat="1">
      <c r="A30" s="269" t="s">
        <v>1952</v>
      </c>
      <c r="B30" s="23"/>
      <c r="C30" s="1400" t="s">
        <v>1951</v>
      </c>
      <c r="E30" s="1398" t="s">
        <v>1951</v>
      </c>
      <c r="F30" s="1399"/>
      <c r="G30" s="1398" t="s">
        <v>2031</v>
      </c>
      <c r="I30" s="1398" t="s">
        <v>2031</v>
      </c>
    </row>
    <row r="31" spans="1:9" s="20" customFormat="1">
      <c r="A31" s="269" t="s">
        <v>2030</v>
      </c>
      <c r="B31" s="23"/>
      <c r="C31" s="21"/>
      <c r="I31" s="69"/>
    </row>
    <row r="32" spans="1:9" s="20" customFormat="1">
      <c r="A32" s="27" t="s">
        <v>2029</v>
      </c>
      <c r="B32" s="23"/>
      <c r="C32" s="71">
        <v>130</v>
      </c>
      <c r="E32" s="71">
        <v>136</v>
      </c>
      <c r="G32" s="71">
        <v>136</v>
      </c>
      <c r="I32" s="71">
        <v>135</v>
      </c>
    </row>
    <row r="33" spans="1:9" s="20" customFormat="1">
      <c r="A33" s="24" t="s">
        <v>2028</v>
      </c>
      <c r="B33" s="23"/>
      <c r="C33" s="71">
        <v>3</v>
      </c>
      <c r="E33" s="71">
        <v>0</v>
      </c>
      <c r="G33" s="71">
        <v>0</v>
      </c>
      <c r="I33" s="71">
        <v>0</v>
      </c>
    </row>
    <row r="34" spans="1:9" s="20" customFormat="1">
      <c r="A34" s="24" t="s">
        <v>2027</v>
      </c>
      <c r="B34" s="23"/>
      <c r="C34" s="71">
        <v>101</v>
      </c>
      <c r="E34" s="71">
        <v>110</v>
      </c>
      <c r="G34" s="71">
        <v>110</v>
      </c>
      <c r="I34" s="71">
        <v>108</v>
      </c>
    </row>
    <row r="35" spans="1:9" s="20" customFormat="1">
      <c r="A35" s="24" t="s">
        <v>2026</v>
      </c>
      <c r="B35" s="23"/>
      <c r="C35" s="71">
        <v>12</v>
      </c>
      <c r="E35" s="71">
        <v>8</v>
      </c>
      <c r="G35" s="71">
        <v>8</v>
      </c>
      <c r="I35" s="71">
        <v>7</v>
      </c>
    </row>
    <row r="36" spans="1:9" s="20" customFormat="1">
      <c r="A36" s="24" t="s">
        <v>2025</v>
      </c>
      <c r="B36" s="23"/>
      <c r="C36" s="71">
        <v>14</v>
      </c>
      <c r="E36" s="71">
        <v>18</v>
      </c>
      <c r="G36" s="71">
        <v>18</v>
      </c>
      <c r="I36" s="71">
        <v>17</v>
      </c>
    </row>
    <row r="37" spans="1:9" s="20" customFormat="1">
      <c r="A37" s="269" t="s">
        <v>1816</v>
      </c>
      <c r="B37" s="23"/>
      <c r="C37" s="21"/>
      <c r="I37" s="69"/>
    </row>
    <row r="38" spans="1:9" s="20" customFormat="1">
      <c r="A38" s="27" t="s">
        <v>856</v>
      </c>
      <c r="B38" s="23"/>
      <c r="C38" s="71">
        <f>C40+C42</f>
        <v>2149</v>
      </c>
      <c r="E38" s="71">
        <v>2006</v>
      </c>
      <c r="G38" s="71">
        <v>1902</v>
      </c>
      <c r="I38" s="71">
        <v>1902</v>
      </c>
    </row>
    <row r="39" spans="1:9" s="20" customFormat="1">
      <c r="A39" s="27" t="s">
        <v>1959</v>
      </c>
      <c r="B39" s="23"/>
      <c r="C39" s="71">
        <f>C41+C43</f>
        <v>637</v>
      </c>
      <c r="E39" s="71">
        <v>587</v>
      </c>
      <c r="G39" s="71">
        <v>671</v>
      </c>
      <c r="I39" s="71">
        <v>671</v>
      </c>
    </row>
    <row r="40" spans="1:9" s="20" customFormat="1">
      <c r="A40" s="24" t="s">
        <v>2001</v>
      </c>
      <c r="B40" s="23"/>
      <c r="C40" s="79">
        <v>1502</v>
      </c>
      <c r="E40" s="71">
        <v>1423</v>
      </c>
      <c r="G40" s="71">
        <v>1278</v>
      </c>
      <c r="I40" s="71">
        <v>1278</v>
      </c>
    </row>
    <row r="41" spans="1:9" s="20" customFormat="1">
      <c r="A41" s="24" t="s">
        <v>2024</v>
      </c>
      <c r="B41" s="23"/>
      <c r="C41" s="79">
        <v>427</v>
      </c>
      <c r="E41" s="71">
        <v>393</v>
      </c>
      <c r="G41" s="71">
        <v>463</v>
      </c>
      <c r="I41" s="71">
        <v>463</v>
      </c>
    </row>
    <row r="42" spans="1:9" s="20" customFormat="1">
      <c r="A42" s="24" t="s">
        <v>1999</v>
      </c>
      <c r="B42" s="23"/>
      <c r="C42" s="79">
        <v>647</v>
      </c>
      <c r="E42" s="71">
        <v>583</v>
      </c>
      <c r="G42" s="71">
        <v>624</v>
      </c>
      <c r="I42" s="71">
        <v>624</v>
      </c>
    </row>
    <row r="43" spans="1:9" s="20" customFormat="1">
      <c r="A43" s="24" t="s">
        <v>2023</v>
      </c>
      <c r="B43" s="23"/>
      <c r="C43" s="79">
        <v>210</v>
      </c>
      <c r="E43" s="71">
        <v>194</v>
      </c>
      <c r="G43" s="71">
        <v>208</v>
      </c>
      <c r="I43" s="71">
        <v>208</v>
      </c>
    </row>
    <row r="44" spans="1:9" s="20" customFormat="1">
      <c r="A44" s="27" t="s">
        <v>1997</v>
      </c>
      <c r="B44" s="23"/>
      <c r="C44" s="26">
        <v>5867519</v>
      </c>
      <c r="E44" s="74">
        <v>5843239</v>
      </c>
      <c r="G44" s="74">
        <v>6875556</v>
      </c>
      <c r="I44" s="74">
        <v>6875556</v>
      </c>
    </row>
    <row r="45" spans="1:9" s="20" customFormat="1">
      <c r="A45" s="269" t="s">
        <v>1899</v>
      </c>
      <c r="B45" s="23"/>
      <c r="C45" s="71">
        <v>286</v>
      </c>
      <c r="E45" s="71">
        <v>381</v>
      </c>
      <c r="G45" s="37">
        <v>378</v>
      </c>
      <c r="I45" s="71"/>
    </row>
    <row r="46" spans="1:9" s="20" customFormat="1">
      <c r="A46" s="27" t="s">
        <v>1949</v>
      </c>
      <c r="B46" s="23"/>
      <c r="C46" s="79">
        <v>486</v>
      </c>
      <c r="E46" s="71">
        <v>487</v>
      </c>
      <c r="G46" s="37">
        <v>476</v>
      </c>
      <c r="I46" s="71"/>
    </row>
    <row r="47" spans="1:9" s="20" customFormat="1">
      <c r="A47" s="27" t="s">
        <v>1948</v>
      </c>
      <c r="B47" s="23"/>
      <c r="C47" s="79">
        <v>469</v>
      </c>
      <c r="E47" s="71">
        <v>461</v>
      </c>
      <c r="G47" s="37">
        <v>459</v>
      </c>
      <c r="I47" s="71"/>
    </row>
    <row r="48" spans="1:9" s="20" customFormat="1">
      <c r="A48" s="27" t="s">
        <v>1888</v>
      </c>
      <c r="B48" s="23"/>
      <c r="C48" s="79">
        <v>955</v>
      </c>
      <c r="E48" s="71">
        <f>E46+E47</f>
        <v>948</v>
      </c>
      <c r="G48" s="37">
        <f>G46+G47</f>
        <v>935</v>
      </c>
      <c r="I48" s="71"/>
    </row>
    <row r="49" spans="1:10" s="20" customFormat="1">
      <c r="A49" s="269" t="s">
        <v>2022</v>
      </c>
      <c r="B49" s="23"/>
      <c r="E49" s="69"/>
      <c r="I49" s="69"/>
    </row>
    <row r="50" spans="1:10" s="20" customFormat="1">
      <c r="A50" s="27" t="s">
        <v>1831</v>
      </c>
      <c r="B50" s="23"/>
      <c r="C50" s="422">
        <v>0.69499999999999995</v>
      </c>
      <c r="E50" s="422">
        <v>0.72399999999999998</v>
      </c>
      <c r="G50" s="1397"/>
      <c r="I50" s="422"/>
    </row>
    <row r="51" spans="1:10" s="20" customFormat="1">
      <c r="A51" s="27" t="s">
        <v>1830</v>
      </c>
      <c r="B51" s="23"/>
      <c r="C51" s="422">
        <v>0.29399999999999998</v>
      </c>
      <c r="E51" s="422">
        <v>0.30199999999999999</v>
      </c>
      <c r="G51" s="1397"/>
      <c r="I51" s="422"/>
    </row>
    <row r="52" spans="1:10" s="20" customFormat="1">
      <c r="A52" s="269" t="s">
        <v>1829</v>
      </c>
      <c r="B52" s="23"/>
      <c r="E52" s="69"/>
      <c r="I52" s="69"/>
    </row>
    <row r="53" spans="1:10" s="20" customFormat="1">
      <c r="A53" s="27" t="s">
        <v>1885</v>
      </c>
      <c r="B53" s="23"/>
      <c r="C53" s="74">
        <v>28061</v>
      </c>
      <c r="E53" s="74">
        <v>25836</v>
      </c>
      <c r="G53" s="74">
        <v>26367</v>
      </c>
      <c r="I53" s="74"/>
    </row>
    <row r="54" spans="1:10" s="20" customFormat="1">
      <c r="A54" s="27" t="s">
        <v>1942</v>
      </c>
      <c r="B54" s="23"/>
      <c r="C54" s="74">
        <v>7359</v>
      </c>
      <c r="E54" s="74">
        <v>7561</v>
      </c>
      <c r="G54" s="74">
        <v>7705</v>
      </c>
      <c r="I54" s="74"/>
    </row>
    <row r="55" spans="1:10" s="20" customFormat="1">
      <c r="A55" s="27" t="s">
        <v>1941</v>
      </c>
      <c r="B55" s="23"/>
      <c r="C55" s="74">
        <v>15546</v>
      </c>
      <c r="E55" s="74">
        <v>15974</v>
      </c>
      <c r="G55" s="74">
        <v>16277</v>
      </c>
      <c r="I55" s="74"/>
    </row>
    <row r="56" spans="1:10" s="20" customFormat="1">
      <c r="A56" s="27" t="s">
        <v>1825</v>
      </c>
      <c r="B56" s="23"/>
      <c r="C56" s="74">
        <v>3063</v>
      </c>
      <c r="E56" s="74">
        <v>3092</v>
      </c>
      <c r="G56" s="74">
        <v>3148</v>
      </c>
      <c r="I56" s="74"/>
    </row>
    <row r="57" spans="1:10" s="20" customFormat="1">
      <c r="A57" s="24"/>
      <c r="B57" s="23"/>
      <c r="E57" s="69"/>
      <c r="I57" s="69"/>
    </row>
    <row r="58" spans="1:10" s="29" customFormat="1">
      <c r="A58" s="33" t="s">
        <v>305</v>
      </c>
      <c r="B58" s="32"/>
      <c r="C58" s="20"/>
      <c r="D58" s="20"/>
      <c r="E58" s="69"/>
      <c r="F58" s="20"/>
      <c r="G58" s="20"/>
      <c r="H58" s="20"/>
      <c r="I58" s="69"/>
      <c r="J58" s="20"/>
    </row>
    <row r="59" spans="1:10" s="29" customFormat="1">
      <c r="A59" s="33" t="s">
        <v>1819</v>
      </c>
      <c r="B59" s="32"/>
      <c r="C59" s="20"/>
      <c r="D59" s="20"/>
      <c r="E59" s="69"/>
      <c r="F59" s="20"/>
      <c r="G59" s="20"/>
      <c r="H59" s="20"/>
      <c r="I59" s="69"/>
      <c r="J59" s="20"/>
    </row>
    <row r="60" spans="1:10" s="20" customFormat="1">
      <c r="A60" s="269" t="s">
        <v>1818</v>
      </c>
      <c r="B60" s="23"/>
      <c r="E60" s="69"/>
      <c r="I60" s="69"/>
    </row>
    <row r="61" spans="1:10" s="20" customFormat="1">
      <c r="A61" s="27" t="s">
        <v>1007</v>
      </c>
      <c r="B61" s="23"/>
      <c r="C61" s="74">
        <v>55837720</v>
      </c>
      <c r="E61" s="74">
        <v>57309316</v>
      </c>
      <c r="G61" s="186">
        <v>57309316</v>
      </c>
      <c r="I61" s="74"/>
    </row>
    <row r="62" spans="1:10" s="20" customFormat="1">
      <c r="A62" s="27" t="s">
        <v>2021</v>
      </c>
      <c r="B62" s="23"/>
      <c r="C62" s="74">
        <v>83162</v>
      </c>
      <c r="E62" s="74">
        <v>73394</v>
      </c>
      <c r="G62" s="74">
        <v>73394</v>
      </c>
      <c r="I62" s="74"/>
    </row>
    <row r="63" spans="1:10" s="20" customFormat="1">
      <c r="A63" s="27" t="s">
        <v>1815</v>
      </c>
      <c r="B63" s="23"/>
      <c r="C63" s="74">
        <v>13689500</v>
      </c>
      <c r="E63" s="74">
        <v>13308446</v>
      </c>
      <c r="G63" s="186">
        <v>13308446</v>
      </c>
      <c r="I63" s="74"/>
    </row>
    <row r="64" spans="1:10" s="20" customFormat="1">
      <c r="A64" s="27" t="s">
        <v>1814</v>
      </c>
      <c r="B64" s="23"/>
      <c r="C64" s="74">
        <v>15418417</v>
      </c>
      <c r="E64" s="74">
        <v>15247577</v>
      </c>
      <c r="G64" s="186">
        <v>15247577</v>
      </c>
      <c r="I64" s="74"/>
    </row>
    <row r="65" spans="1:10" s="20" customFormat="1">
      <c r="A65" s="27" t="s">
        <v>1813</v>
      </c>
      <c r="B65" s="23"/>
      <c r="C65" s="74">
        <v>22777255</v>
      </c>
      <c r="E65" s="74">
        <v>23390674</v>
      </c>
      <c r="G65" s="186">
        <v>23390674</v>
      </c>
      <c r="I65" s="74"/>
    </row>
    <row r="66" spans="1:10" s="20" customFormat="1">
      <c r="A66" s="27" t="s">
        <v>2020</v>
      </c>
      <c r="B66" s="23"/>
      <c r="C66" s="74">
        <v>1930924</v>
      </c>
      <c r="E66" s="74">
        <v>2023049</v>
      </c>
      <c r="G66" s="186">
        <v>2023049</v>
      </c>
      <c r="I66" s="74"/>
    </row>
    <row r="67" spans="1:10" s="20" customFormat="1">
      <c r="A67" s="27" t="s">
        <v>1812</v>
      </c>
      <c r="B67" s="23"/>
      <c r="C67" s="74">
        <v>14792040</v>
      </c>
      <c r="E67" s="74">
        <v>16229054</v>
      </c>
      <c r="G67" s="186">
        <v>16229054</v>
      </c>
      <c r="I67" s="74"/>
    </row>
    <row r="68" spans="1:10" s="20" customFormat="1">
      <c r="A68" s="269"/>
      <c r="B68" s="23"/>
      <c r="I68" s="69"/>
    </row>
    <row r="69" spans="1:10" s="14" customFormat="1">
      <c r="A69" s="19" t="s">
        <v>1</v>
      </c>
      <c r="B69" s="18"/>
      <c r="C69" s="17"/>
      <c r="D69" s="15"/>
      <c r="E69" s="16"/>
      <c r="F69" s="15"/>
      <c r="G69" s="16"/>
      <c r="H69" s="15"/>
      <c r="I69" s="16"/>
      <c r="J69" s="15"/>
    </row>
    <row r="70" spans="1:10" ht="18.75" customHeight="1">
      <c r="A70" s="1759" t="s">
        <v>1939</v>
      </c>
      <c r="B70" s="1756"/>
      <c r="C70" s="1757"/>
      <c r="D70" s="1756"/>
      <c r="E70" s="1757"/>
      <c r="F70" s="1756"/>
      <c r="G70" s="1757"/>
      <c r="H70" s="1756"/>
      <c r="I70" s="1757"/>
      <c r="J70" s="1756"/>
    </row>
    <row r="71" spans="1:10" ht="18.75" customHeight="1">
      <c r="A71" s="1759" t="s">
        <v>2019</v>
      </c>
      <c r="B71" s="1756"/>
      <c r="C71" s="1757"/>
      <c r="D71" s="1756"/>
      <c r="E71" s="1757"/>
      <c r="F71" s="1756"/>
      <c r="G71" s="1757"/>
      <c r="H71" s="1756"/>
      <c r="I71" s="1757"/>
      <c r="J71" s="1756"/>
    </row>
    <row r="72" spans="1:10" ht="18.75" customHeight="1">
      <c r="A72" s="1758" t="s">
        <v>2018</v>
      </c>
      <c r="B72" s="1767"/>
      <c r="C72" s="1767"/>
      <c r="D72" s="1767"/>
      <c r="E72" s="1767"/>
      <c r="F72" s="1767"/>
      <c r="G72" s="1767"/>
      <c r="H72" s="1767"/>
      <c r="I72" s="1767"/>
      <c r="J72" s="67"/>
    </row>
    <row r="73" spans="1:10" ht="18.75" customHeight="1">
      <c r="A73" s="1758" t="s">
        <v>2017</v>
      </c>
      <c r="B73" s="1767"/>
      <c r="C73" s="1767"/>
      <c r="D73" s="1767"/>
      <c r="E73" s="1767"/>
      <c r="F73" s="1767"/>
      <c r="G73" s="1767"/>
      <c r="H73" s="1767"/>
      <c r="I73" s="1767"/>
      <c r="J73" s="67"/>
    </row>
    <row r="74" spans="1:10" ht="18.75" customHeight="1">
      <c r="A74" s="1758" t="s">
        <v>1880</v>
      </c>
      <c r="B74" s="1756"/>
      <c r="C74" s="1757"/>
      <c r="D74" s="1756"/>
      <c r="E74" s="1757"/>
      <c r="F74" s="1756"/>
      <c r="G74" s="1757"/>
      <c r="H74" s="1756"/>
      <c r="I74" s="1757"/>
      <c r="J74" s="1756"/>
    </row>
    <row r="75" spans="1:10" ht="18.75" customHeight="1">
      <c r="A75" s="1758" t="s">
        <v>2016</v>
      </c>
      <c r="B75" s="1756"/>
      <c r="C75" s="1756"/>
      <c r="D75" s="1756"/>
      <c r="E75" s="1756"/>
      <c r="F75" s="1756"/>
      <c r="G75" s="1756"/>
      <c r="H75" s="1756"/>
      <c r="I75" s="1756"/>
      <c r="J75" s="1756"/>
    </row>
    <row r="76" spans="1:10" ht="27.75" customHeight="1">
      <c r="A76" s="1755"/>
      <c r="B76" s="1756"/>
      <c r="C76" s="1757"/>
      <c r="D76" s="1756"/>
      <c r="E76" s="1757"/>
      <c r="F76" s="1756"/>
      <c r="G76" s="1757"/>
      <c r="H76" s="1756"/>
      <c r="I76" s="1757"/>
      <c r="J76" s="1756"/>
    </row>
    <row r="77" spans="1:10" ht="27.75" customHeight="1">
      <c r="A77" s="1755"/>
      <c r="B77" s="1756"/>
      <c r="C77" s="1757"/>
      <c r="D77" s="1756"/>
      <c r="E77" s="1757"/>
      <c r="F77" s="1756"/>
      <c r="G77" s="1757"/>
      <c r="H77" s="1756"/>
      <c r="I77" s="1757"/>
      <c r="J77" s="1756"/>
    </row>
    <row r="78" spans="1:10">
      <c r="A78" s="10"/>
      <c r="B78" s="9"/>
      <c r="C78" s="11"/>
      <c r="D78" s="9"/>
      <c r="E78" s="11"/>
      <c r="F78" s="9"/>
      <c r="G78" s="11"/>
      <c r="H78" s="9"/>
      <c r="I78" s="11"/>
      <c r="J78" s="9"/>
    </row>
    <row r="79" spans="1:10">
      <c r="A79" s="10"/>
      <c r="B79" s="9"/>
      <c r="C79" s="9"/>
      <c r="D79" s="9"/>
      <c r="E79" s="9"/>
      <c r="F79" s="9"/>
      <c r="G79" s="9"/>
      <c r="H79" s="9"/>
      <c r="I79" s="9"/>
      <c r="J79" s="9"/>
    </row>
    <row r="80" spans="1:10">
      <c r="A80" s="10"/>
      <c r="B80" s="9"/>
      <c r="C80" s="11"/>
      <c r="D80" s="9"/>
      <c r="E80" s="11"/>
      <c r="F80" s="9"/>
      <c r="G80" s="11"/>
      <c r="H80" s="9"/>
      <c r="I80" s="11"/>
      <c r="J80" s="9"/>
    </row>
    <row r="81" spans="1:10">
      <c r="A81" s="10"/>
      <c r="B81" s="9"/>
      <c r="C81" s="9"/>
      <c r="D81" s="9"/>
      <c r="E81" s="9"/>
      <c r="F81" s="9"/>
      <c r="G81" s="9"/>
      <c r="H81" s="9"/>
      <c r="I81" s="9"/>
      <c r="J81" s="9"/>
    </row>
    <row r="82" spans="1:10">
      <c r="A82" s="10"/>
      <c r="B82" s="9"/>
      <c r="C82" s="11"/>
      <c r="D82" s="9"/>
      <c r="E82" s="11"/>
      <c r="F82" s="9"/>
      <c r="G82" s="11"/>
      <c r="H82" s="9"/>
      <c r="I82" s="11"/>
      <c r="J82" s="9"/>
    </row>
    <row r="83" spans="1:10">
      <c r="A83" s="10"/>
      <c r="B83" s="9"/>
      <c r="C83" s="9"/>
      <c r="D83" s="9"/>
      <c r="E83" s="9"/>
      <c r="F83" s="9"/>
      <c r="G83" s="9"/>
      <c r="H83" s="9"/>
      <c r="I83" s="9"/>
      <c r="J83" s="9"/>
    </row>
    <row r="84" spans="1:10">
      <c r="A84" s="10"/>
      <c r="B84" s="9"/>
      <c r="C84" s="9"/>
      <c r="D84" s="9"/>
      <c r="E84" s="9"/>
      <c r="F84" s="9"/>
      <c r="G84" s="9"/>
      <c r="H84" s="9"/>
      <c r="I84" s="9"/>
      <c r="J84" s="9"/>
    </row>
    <row r="85" spans="1:10">
      <c r="A85" s="10"/>
      <c r="B85" s="9"/>
      <c r="C85" s="9"/>
      <c r="D85" s="9"/>
      <c r="E85" s="9"/>
      <c r="F85" s="9"/>
      <c r="G85" s="9"/>
      <c r="H85" s="9"/>
      <c r="I85" s="9"/>
      <c r="J85" s="9"/>
    </row>
    <row r="86" spans="1:10">
      <c r="B86" s="6"/>
      <c r="C86" s="6"/>
      <c r="D86" s="6"/>
      <c r="E86" s="7"/>
      <c r="F86" s="7"/>
    </row>
    <row r="87" spans="1:10">
      <c r="B87" s="6"/>
      <c r="C87" s="6"/>
      <c r="D87" s="6"/>
      <c r="E87" s="7"/>
      <c r="F87" s="7"/>
    </row>
    <row r="88" spans="1:10">
      <c r="B88" s="6"/>
      <c r="C88" s="6"/>
      <c r="D88" s="6"/>
      <c r="E88" s="7"/>
      <c r="F88" s="7"/>
    </row>
    <row r="89" spans="1:10">
      <c r="B89" s="6"/>
      <c r="C89" s="6"/>
      <c r="D89" s="6"/>
      <c r="E89" s="7"/>
      <c r="F89" s="7"/>
    </row>
    <row r="90" spans="1:10">
      <c r="B90" s="6"/>
      <c r="C90" s="6"/>
      <c r="D90" s="6"/>
      <c r="E90" s="7"/>
      <c r="F90" s="7"/>
    </row>
    <row r="91" spans="1:10">
      <c r="B91" s="6"/>
      <c r="C91" s="6"/>
      <c r="D91" s="6"/>
      <c r="E91" s="7"/>
      <c r="F91" s="7"/>
    </row>
    <row r="92" spans="1:10">
      <c r="B92" s="6"/>
      <c r="C92" s="6"/>
      <c r="D92" s="6"/>
      <c r="E92" s="7"/>
      <c r="F92" s="7"/>
    </row>
    <row r="93" spans="1:10">
      <c r="B93" s="6"/>
      <c r="C93" s="6"/>
      <c r="D93" s="6"/>
      <c r="E93" s="7"/>
      <c r="F93" s="7"/>
    </row>
    <row r="94" spans="1:10">
      <c r="B94" s="6"/>
      <c r="C94" s="6"/>
      <c r="D94" s="6"/>
      <c r="E94" s="7"/>
      <c r="F94" s="7"/>
    </row>
    <row r="95" spans="1:10">
      <c r="B95" s="6"/>
      <c r="C95" s="6"/>
      <c r="D95" s="6"/>
      <c r="E95" s="7"/>
      <c r="F95" s="7"/>
    </row>
    <row r="96" spans="1:10">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c r="C104" s="6"/>
      <c r="D104" s="6"/>
      <c r="E104" s="7"/>
      <c r="F104" s="7"/>
    </row>
    <row r="105" spans="2:6">
      <c r="B105" s="6"/>
      <c r="C105" s="6"/>
      <c r="D105" s="6"/>
      <c r="E105" s="7"/>
      <c r="F105" s="7"/>
    </row>
    <row r="106" spans="2:6">
      <c r="B106" s="6"/>
      <c r="C106" s="6"/>
      <c r="D106" s="6"/>
      <c r="E106" s="7"/>
      <c r="F106" s="7"/>
    </row>
    <row r="107" spans="2:6">
      <c r="B107" s="6"/>
      <c r="C107" s="6"/>
      <c r="D107" s="6"/>
      <c r="E107" s="7"/>
      <c r="F107" s="7"/>
    </row>
    <row r="108" spans="2:6">
      <c r="B108" s="6"/>
      <c r="C108" s="6"/>
      <c r="D108" s="6"/>
      <c r="E108" s="7"/>
      <c r="F108" s="7"/>
    </row>
    <row r="109" spans="2:6">
      <c r="B109" s="6"/>
      <c r="C109" s="6"/>
      <c r="D109" s="6"/>
      <c r="E109" s="7"/>
      <c r="F109" s="7"/>
    </row>
    <row r="110" spans="2:6">
      <c r="B110" s="6"/>
      <c r="C110" s="6"/>
      <c r="D110" s="6"/>
      <c r="E110" s="7"/>
      <c r="F110" s="7"/>
    </row>
    <row r="111" spans="2:6">
      <c r="B111" s="6"/>
      <c r="C111" s="6"/>
      <c r="D111" s="6"/>
      <c r="E111" s="7"/>
      <c r="F111" s="7"/>
    </row>
    <row r="112" spans="2:6">
      <c r="B112" s="6"/>
      <c r="C112" s="6"/>
      <c r="D112" s="6"/>
      <c r="E112" s="7"/>
      <c r="F112" s="7"/>
    </row>
    <row r="113" spans="2:6">
      <c r="B113" s="6"/>
      <c r="C113" s="6"/>
      <c r="D113" s="6"/>
      <c r="E113" s="7"/>
      <c r="F113" s="7"/>
    </row>
    <row r="114" spans="2:6">
      <c r="B114" s="6"/>
      <c r="C114" s="6"/>
      <c r="D114" s="6"/>
      <c r="E114" s="7"/>
      <c r="F114" s="7"/>
    </row>
    <row r="115" spans="2:6">
      <c r="B115" s="6"/>
    </row>
    <row r="116" spans="2:6">
      <c r="B116" s="6"/>
    </row>
    <row r="117" spans="2:6">
      <c r="B117" s="6"/>
    </row>
    <row r="118" spans="2:6">
      <c r="B118" s="6"/>
    </row>
    <row r="119" spans="2:6">
      <c r="B119" s="6"/>
    </row>
    <row r="120" spans="2:6">
      <c r="B120" s="6"/>
    </row>
    <row r="121" spans="2:6">
      <c r="B121" s="6"/>
    </row>
    <row r="122" spans="2:6">
      <c r="B122" s="6"/>
    </row>
    <row r="123" spans="2:6">
      <c r="B123" s="6"/>
    </row>
    <row r="124" spans="2:6">
      <c r="B124" s="6"/>
    </row>
    <row r="125" spans="2:6">
      <c r="B125" s="6"/>
    </row>
    <row r="126" spans="2:6">
      <c r="B126" s="6"/>
    </row>
    <row r="127" spans="2:6">
      <c r="B127" s="6"/>
    </row>
    <row r="128" spans="2:6">
      <c r="B128" s="6"/>
    </row>
    <row r="129" spans="2:2">
      <c r="B129" s="6"/>
    </row>
    <row r="130" spans="2:2">
      <c r="B130" s="6"/>
    </row>
    <row r="131" spans="2:2">
      <c r="B131" s="6"/>
    </row>
  </sheetData>
  <mergeCells count="8">
    <mergeCell ref="A75:J75"/>
    <mergeCell ref="A76:J76"/>
    <mergeCell ref="A77:J77"/>
    <mergeCell ref="A70:J70"/>
    <mergeCell ref="A71:J71"/>
    <mergeCell ref="A72:I72"/>
    <mergeCell ref="A73:I73"/>
    <mergeCell ref="A74:J74"/>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J10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bestFit="1" customWidth="1"/>
    <col min="9" max="9" width="13.7109375" style="297" customWidth="1"/>
    <col min="10" max="10" width="3.140625" style="1123" bestFit="1" customWidth="1"/>
    <col min="11" max="16384" width="9.140625" style="1"/>
  </cols>
  <sheetData>
    <row r="1" spans="1:10" s="53" customFormat="1" ht="15.75">
      <c r="A1" s="1158" t="s">
        <v>53</v>
      </c>
      <c r="B1" s="1167">
        <v>2016</v>
      </c>
      <c r="C1" s="1166"/>
      <c r="D1" s="1154"/>
      <c r="E1" s="1166"/>
      <c r="F1" s="1154"/>
      <c r="G1" s="1165"/>
      <c r="H1" s="1159"/>
      <c r="I1" s="1165"/>
      <c r="J1" s="1159"/>
    </row>
    <row r="2" spans="1:10" s="53" customFormat="1" ht="15.75">
      <c r="A2" s="1158" t="s">
        <v>52</v>
      </c>
      <c r="B2" s="63" t="s">
        <v>51</v>
      </c>
      <c r="C2" s="63" t="s">
        <v>50</v>
      </c>
      <c r="D2" s="1159"/>
      <c r="E2" s="1163"/>
      <c r="F2" s="1161"/>
      <c r="G2" s="1163"/>
      <c r="H2" s="1159"/>
      <c r="I2" s="1163"/>
      <c r="J2" s="1159"/>
    </row>
    <row r="3" spans="1:10" s="53" customFormat="1" ht="15.75">
      <c r="A3" s="1158" t="s">
        <v>49</v>
      </c>
      <c r="B3" s="61" t="s">
        <v>1278</v>
      </c>
      <c r="C3" s="61" t="s">
        <v>1647</v>
      </c>
      <c r="D3" s="1159"/>
      <c r="E3" s="1160"/>
      <c r="F3" s="1161"/>
      <c r="G3" s="1160"/>
      <c r="H3" s="1159"/>
      <c r="I3" s="1160"/>
      <c r="J3" s="1159"/>
    </row>
    <row r="4" spans="1:10" s="53" customFormat="1" ht="15.75">
      <c r="A4" s="1158" t="s">
        <v>46</v>
      </c>
      <c r="B4" s="61" t="s">
        <v>1728</v>
      </c>
      <c r="C4" s="61" t="s">
        <v>1727</v>
      </c>
      <c r="D4" s="1159"/>
      <c r="E4" s="1160"/>
      <c r="F4" s="1161"/>
      <c r="G4" s="1160"/>
      <c r="H4" s="1159"/>
      <c r="I4" s="1160"/>
      <c r="J4" s="1159"/>
    </row>
    <row r="5" spans="1:10" s="53" customFormat="1" ht="15.75">
      <c r="A5" s="1158" t="s">
        <v>43</v>
      </c>
      <c r="B5" s="56" t="s">
        <v>2045</v>
      </c>
      <c r="C5" s="56" t="s">
        <v>2044</v>
      </c>
      <c r="D5" s="1156"/>
      <c r="E5" s="1155"/>
      <c r="F5" s="1154"/>
      <c r="G5" s="1155"/>
      <c r="H5" s="1154"/>
      <c r="I5" s="1155"/>
      <c r="J5" s="1154"/>
    </row>
    <row r="6" spans="1:10" s="41"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41" customFormat="1" ht="14.25">
      <c r="A8" s="1147"/>
      <c r="B8" s="1146"/>
      <c r="C8" s="1426" t="str">
        <f>"FY " &amp; FiscalYear - 3</f>
        <v>FY 2013</v>
      </c>
      <c r="D8" s="1424" t="s">
        <v>36</v>
      </c>
      <c r="E8" s="1426" t="str">
        <f>"FY " &amp; FiscalYear - 2</f>
        <v>FY 2014</v>
      </c>
      <c r="F8" s="1424" t="s">
        <v>36</v>
      </c>
      <c r="G8" s="1425" t="str">
        <f>"FY " &amp; FiscalYear - 1</f>
        <v>FY 2015</v>
      </c>
      <c r="H8" s="1424" t="s">
        <v>36</v>
      </c>
      <c r="I8" s="1425" t="str">
        <f>"FY " &amp; FiscalYear</f>
        <v>FY 2016</v>
      </c>
      <c r="J8" s="1424" t="s">
        <v>36</v>
      </c>
    </row>
    <row r="9" spans="1:10" s="29" customFormat="1">
      <c r="A9" s="1173" t="s">
        <v>35</v>
      </c>
      <c r="B9" s="1172"/>
      <c r="C9" s="1414"/>
      <c r="D9" s="1414"/>
      <c r="E9" s="1414"/>
      <c r="F9" s="1414"/>
      <c r="G9" s="1414"/>
      <c r="H9" s="1414"/>
      <c r="I9" s="188"/>
      <c r="J9" s="188"/>
    </row>
    <row r="10" spans="1:10" s="29" customFormat="1">
      <c r="A10" s="1173" t="s">
        <v>1819</v>
      </c>
      <c r="B10" s="1172"/>
      <c r="C10" s="1414"/>
      <c r="D10" s="1414"/>
      <c r="E10" s="1414"/>
      <c r="F10" s="1414"/>
      <c r="G10" s="1414"/>
      <c r="H10" s="1414"/>
      <c r="I10" s="188"/>
      <c r="J10" s="188"/>
    </row>
    <row r="11" spans="1:10" s="20" customFormat="1">
      <c r="A11" s="121" t="s">
        <v>1873</v>
      </c>
      <c r="B11" s="1410"/>
      <c r="C11" s="181">
        <f>C13+C19</f>
        <v>14725</v>
      </c>
      <c r="D11" s="700"/>
      <c r="E11" s="181">
        <f>E13+E19</f>
        <v>14082</v>
      </c>
      <c r="F11" s="700"/>
      <c r="G11" s="181">
        <f>G13+G19</f>
        <v>14082</v>
      </c>
      <c r="H11" s="700"/>
      <c r="I11" s="181">
        <f>I13+I19</f>
        <v>14082</v>
      </c>
      <c r="J11" s="95"/>
    </row>
    <row r="12" spans="1:10" s="20" customFormat="1">
      <c r="A12" s="121" t="s">
        <v>1872</v>
      </c>
      <c r="B12" s="1410"/>
      <c r="C12" s="181">
        <v>11051</v>
      </c>
      <c r="D12" s="700"/>
      <c r="E12" s="181">
        <f>E14+E20</f>
        <v>10612</v>
      </c>
      <c r="F12" s="700"/>
      <c r="G12" s="181">
        <f>G14+G20</f>
        <v>10612</v>
      </c>
      <c r="H12" s="700"/>
      <c r="I12" s="181">
        <f>I14+I20</f>
        <v>10612</v>
      </c>
      <c r="J12" s="95"/>
    </row>
    <row r="13" spans="1:10" s="20" customFormat="1">
      <c r="A13" s="1140" t="s">
        <v>1863</v>
      </c>
      <c r="B13" s="1410"/>
      <c r="C13" s="181">
        <f>C15+C17</f>
        <v>12263</v>
      </c>
      <c r="D13" s="700"/>
      <c r="E13" s="181">
        <f>E15+E17</f>
        <v>11708</v>
      </c>
      <c r="F13" s="700"/>
      <c r="G13" s="181">
        <f>G15+G17</f>
        <v>11708</v>
      </c>
      <c r="H13" s="700"/>
      <c r="I13" s="181">
        <f>I15+I17</f>
        <v>11708</v>
      </c>
      <c r="J13" s="95"/>
    </row>
    <row r="14" spans="1:10" s="20" customFormat="1">
      <c r="A14" s="1194" t="s">
        <v>1871</v>
      </c>
      <c r="B14" s="1420"/>
      <c r="C14" s="181">
        <v>9692</v>
      </c>
      <c r="D14" s="700"/>
      <c r="E14" s="181">
        <f>E16+E18</f>
        <v>9269</v>
      </c>
      <c r="F14" s="700"/>
      <c r="G14" s="181">
        <f>G16+G18</f>
        <v>9269</v>
      </c>
      <c r="H14" s="700"/>
      <c r="I14" s="181">
        <f>I16+I18</f>
        <v>9269</v>
      </c>
      <c r="J14" s="95"/>
    </row>
    <row r="15" spans="1:10" s="20" customFormat="1">
      <c r="A15" s="1421" t="s">
        <v>1869</v>
      </c>
      <c r="B15" s="1420"/>
      <c r="C15" s="181">
        <v>9279</v>
      </c>
      <c r="D15" s="700"/>
      <c r="E15" s="181">
        <v>8894</v>
      </c>
      <c r="F15" s="700"/>
      <c r="G15" s="181">
        <v>8894</v>
      </c>
      <c r="H15" s="700"/>
      <c r="I15" s="181">
        <v>8894</v>
      </c>
      <c r="J15" s="95"/>
    </row>
    <row r="16" spans="1:10" s="20" customFormat="1">
      <c r="A16" s="1421" t="s">
        <v>1868</v>
      </c>
      <c r="B16" s="1420"/>
      <c r="C16" s="181">
        <v>8478</v>
      </c>
      <c r="D16" s="700"/>
      <c r="E16" s="181">
        <v>8113</v>
      </c>
      <c r="F16" s="700"/>
      <c r="G16" s="181">
        <v>8113</v>
      </c>
      <c r="H16" s="700"/>
      <c r="I16" s="181">
        <v>8113</v>
      </c>
      <c r="J16" s="95"/>
    </row>
    <row r="17" spans="1:10" s="20" customFormat="1">
      <c r="A17" s="1421" t="s">
        <v>1867</v>
      </c>
      <c r="B17" s="1420"/>
      <c r="C17" s="181">
        <v>2984</v>
      </c>
      <c r="D17" s="700"/>
      <c r="E17" s="181">
        <v>2814</v>
      </c>
      <c r="F17" s="700"/>
      <c r="G17" s="181">
        <v>2814</v>
      </c>
      <c r="H17" s="700"/>
      <c r="I17" s="181">
        <v>2814</v>
      </c>
      <c r="J17" s="95"/>
    </row>
    <row r="18" spans="1:10" s="20" customFormat="1">
      <c r="A18" s="1421" t="s">
        <v>1866</v>
      </c>
      <c r="B18" s="1420"/>
      <c r="C18" s="181">
        <v>1214</v>
      </c>
      <c r="D18" s="700"/>
      <c r="E18" s="181">
        <v>1156</v>
      </c>
      <c r="F18" s="700"/>
      <c r="G18" s="181">
        <v>1156</v>
      </c>
      <c r="H18" s="700"/>
      <c r="I18" s="181">
        <v>1156</v>
      </c>
      <c r="J18" s="95"/>
    </row>
    <row r="19" spans="1:10" s="20" customFormat="1">
      <c r="A19" s="1194" t="s">
        <v>1862</v>
      </c>
      <c r="B19" s="1420"/>
      <c r="C19" s="181">
        <f>C21+C23</f>
        <v>2462</v>
      </c>
      <c r="D19" s="700"/>
      <c r="E19" s="181">
        <f>E21+E23</f>
        <v>2374</v>
      </c>
      <c r="F19" s="700"/>
      <c r="G19" s="181">
        <f>G21+G23</f>
        <v>2374</v>
      </c>
      <c r="H19" s="700"/>
      <c r="I19" s="181">
        <f>I21+I23</f>
        <v>2374</v>
      </c>
      <c r="J19" s="95"/>
    </row>
    <row r="20" spans="1:10" s="20" customFormat="1">
      <c r="A20" s="1194" t="s">
        <v>1870</v>
      </c>
      <c r="B20" s="1420"/>
      <c r="C20" s="181">
        <v>1359</v>
      </c>
      <c r="D20" s="700"/>
      <c r="E20" s="181">
        <f>E22+E24</f>
        <v>1343</v>
      </c>
      <c r="F20" s="700"/>
      <c r="G20" s="181">
        <f>G22+G24</f>
        <v>1343</v>
      </c>
      <c r="H20" s="700"/>
      <c r="I20" s="181">
        <f>I22+I24</f>
        <v>1343</v>
      </c>
      <c r="J20" s="95"/>
    </row>
    <row r="21" spans="1:10" s="20" customFormat="1">
      <c r="A21" s="1421" t="s">
        <v>1869</v>
      </c>
      <c r="B21" s="1420"/>
      <c r="C21" s="181">
        <v>807</v>
      </c>
      <c r="D21" s="700"/>
      <c r="E21" s="181">
        <v>815</v>
      </c>
      <c r="F21" s="700"/>
      <c r="G21" s="181">
        <v>815</v>
      </c>
      <c r="H21" s="700"/>
      <c r="I21" s="181">
        <v>815</v>
      </c>
      <c r="J21" s="95"/>
    </row>
    <row r="22" spans="1:10" s="20" customFormat="1">
      <c r="A22" s="1421" t="s">
        <v>1868</v>
      </c>
      <c r="B22" s="1420"/>
      <c r="C22" s="181">
        <v>763</v>
      </c>
      <c r="D22" s="700"/>
      <c r="E22" s="181">
        <v>768</v>
      </c>
      <c r="F22" s="700"/>
      <c r="G22" s="181">
        <v>768</v>
      </c>
      <c r="H22" s="700"/>
      <c r="I22" s="181">
        <v>768</v>
      </c>
      <c r="J22" s="95"/>
    </row>
    <row r="23" spans="1:10" s="20" customFormat="1">
      <c r="A23" s="1421" t="s">
        <v>1867</v>
      </c>
      <c r="B23" s="1420"/>
      <c r="C23" s="181">
        <v>1655</v>
      </c>
      <c r="D23" s="700"/>
      <c r="E23" s="181">
        <v>1559</v>
      </c>
      <c r="F23" s="700"/>
      <c r="G23" s="181">
        <v>1559</v>
      </c>
      <c r="H23" s="700"/>
      <c r="I23" s="181">
        <v>1559</v>
      </c>
      <c r="J23" s="95"/>
    </row>
    <row r="24" spans="1:10" s="20" customFormat="1">
      <c r="A24" s="1421" t="s">
        <v>1866</v>
      </c>
      <c r="B24" s="1420"/>
      <c r="C24" s="181">
        <v>596</v>
      </c>
      <c r="D24" s="700"/>
      <c r="E24" s="181">
        <v>575</v>
      </c>
      <c r="F24" s="700"/>
      <c r="G24" s="181">
        <v>575</v>
      </c>
      <c r="H24" s="700"/>
      <c r="I24" s="181">
        <v>575</v>
      </c>
      <c r="J24" s="95"/>
    </row>
    <row r="25" spans="1:10" s="20" customFormat="1">
      <c r="A25" s="1423" t="s">
        <v>1861</v>
      </c>
      <c r="B25" s="1420"/>
      <c r="C25" s="181">
        <v>83</v>
      </c>
      <c r="D25" s="700"/>
      <c r="E25" s="181">
        <v>84</v>
      </c>
      <c r="F25" s="700"/>
      <c r="G25" s="181">
        <v>84</v>
      </c>
      <c r="H25" s="700"/>
      <c r="I25" s="181">
        <v>84</v>
      </c>
      <c r="J25" s="95"/>
    </row>
    <row r="26" spans="1:10" s="20" customFormat="1">
      <c r="A26" s="1423" t="s">
        <v>1860</v>
      </c>
      <c r="B26" s="1420"/>
      <c r="C26" s="181">
        <v>3091</v>
      </c>
      <c r="D26" s="700"/>
      <c r="E26" s="181">
        <v>2818</v>
      </c>
      <c r="F26" s="700"/>
      <c r="G26" s="181">
        <v>2818</v>
      </c>
      <c r="H26" s="700"/>
      <c r="I26" s="181">
        <v>2818</v>
      </c>
      <c r="J26" s="95"/>
    </row>
    <row r="27" spans="1:10" s="20" customFormat="1">
      <c r="A27" s="1423" t="s">
        <v>1859</v>
      </c>
      <c r="B27" s="1420"/>
      <c r="C27" s="700"/>
      <c r="D27" s="700"/>
      <c r="E27" s="700"/>
      <c r="F27" s="700"/>
      <c r="G27" s="700"/>
      <c r="H27" s="700"/>
      <c r="I27" s="95"/>
      <c r="J27" s="95"/>
    </row>
    <row r="28" spans="1:10" s="20" customFormat="1">
      <c r="A28" s="1194" t="s">
        <v>1858</v>
      </c>
      <c r="B28" s="1420"/>
      <c r="C28" s="181">
        <v>2704</v>
      </c>
      <c r="D28" s="700"/>
      <c r="E28" s="181">
        <v>2582</v>
      </c>
      <c r="F28" s="700"/>
      <c r="G28" s="181">
        <v>2582</v>
      </c>
      <c r="H28" s="700"/>
      <c r="I28" s="181">
        <v>2582</v>
      </c>
      <c r="J28" s="95"/>
    </row>
    <row r="29" spans="1:10" s="20" customFormat="1">
      <c r="A29" s="1194" t="s">
        <v>1857</v>
      </c>
      <c r="B29" s="1420"/>
      <c r="C29" s="181">
        <v>662</v>
      </c>
      <c r="D29" s="700"/>
      <c r="E29" s="181">
        <v>615</v>
      </c>
      <c r="F29" s="700"/>
      <c r="G29" s="181">
        <v>615</v>
      </c>
      <c r="H29" s="700"/>
      <c r="I29" s="181">
        <v>615</v>
      </c>
      <c r="J29" s="95"/>
    </row>
    <row r="30" spans="1:10" s="20" customFormat="1">
      <c r="A30" s="1194" t="s">
        <v>2043</v>
      </c>
      <c r="B30" s="1420"/>
      <c r="C30" s="181">
        <v>4</v>
      </c>
      <c r="D30" s="700"/>
      <c r="E30" s="181">
        <v>5</v>
      </c>
      <c r="F30" s="700"/>
      <c r="G30" s="181">
        <v>5</v>
      </c>
      <c r="H30" s="700"/>
      <c r="I30" s="181">
        <v>5</v>
      </c>
      <c r="J30" s="95"/>
    </row>
    <row r="31" spans="1:10" s="20" customFormat="1">
      <c r="A31" s="1423" t="s">
        <v>1952</v>
      </c>
      <c r="B31" s="1420"/>
      <c r="C31" s="1071" t="s">
        <v>1950</v>
      </c>
      <c r="D31" s="700"/>
      <c r="E31" s="1071" t="s">
        <v>1950</v>
      </c>
      <c r="F31" s="700"/>
      <c r="G31" s="1071" t="s">
        <v>1950</v>
      </c>
      <c r="H31" s="700"/>
      <c r="I31" s="1071" t="s">
        <v>1950</v>
      </c>
      <c r="J31" s="95"/>
    </row>
    <row r="32" spans="1:10" s="20" customFormat="1">
      <c r="A32" s="1423" t="s">
        <v>1816</v>
      </c>
      <c r="B32" s="1420"/>
      <c r="C32" s="700"/>
      <c r="D32" s="700"/>
      <c r="E32" s="700"/>
      <c r="F32" s="700"/>
      <c r="G32" s="700"/>
      <c r="H32" s="700"/>
      <c r="I32" s="95"/>
      <c r="J32" s="95"/>
    </row>
    <row r="33" spans="1:10" s="20" customFormat="1">
      <c r="A33" s="1422" t="s">
        <v>856</v>
      </c>
      <c r="B33" s="1420"/>
      <c r="C33" s="181">
        <v>3129</v>
      </c>
      <c r="D33" s="700"/>
      <c r="E33" s="181">
        <v>2781</v>
      </c>
      <c r="F33" s="700"/>
      <c r="G33" s="181">
        <v>2781</v>
      </c>
      <c r="H33" s="700"/>
      <c r="I33" s="181">
        <v>2781</v>
      </c>
      <c r="J33" s="95"/>
    </row>
    <row r="34" spans="1:10" s="20" customFormat="1">
      <c r="A34" s="1422" t="s">
        <v>1959</v>
      </c>
      <c r="B34" s="1420"/>
      <c r="C34" s="181">
        <v>846</v>
      </c>
      <c r="D34" s="700"/>
      <c r="E34" s="181">
        <v>755</v>
      </c>
      <c r="F34" s="700"/>
      <c r="G34" s="181">
        <v>755</v>
      </c>
      <c r="H34" s="700"/>
      <c r="I34" s="181">
        <v>755</v>
      </c>
      <c r="J34" s="95"/>
    </row>
    <row r="35" spans="1:10" s="20" customFormat="1">
      <c r="A35" s="1421" t="s">
        <v>2001</v>
      </c>
      <c r="B35" s="1420"/>
      <c r="C35" s="181">
        <v>2438</v>
      </c>
      <c r="D35" s="700"/>
      <c r="E35" s="181">
        <v>2116</v>
      </c>
      <c r="F35" s="700"/>
      <c r="G35" s="181">
        <v>2116</v>
      </c>
      <c r="H35" s="700"/>
      <c r="I35" s="181">
        <v>2116</v>
      </c>
      <c r="J35" s="95"/>
    </row>
    <row r="36" spans="1:10" s="20" customFormat="1">
      <c r="A36" s="1421" t="s">
        <v>2024</v>
      </c>
      <c r="B36" s="1420"/>
      <c r="C36" s="181">
        <v>634</v>
      </c>
      <c r="D36" s="700"/>
      <c r="E36" s="181">
        <v>550</v>
      </c>
      <c r="F36" s="700"/>
      <c r="G36" s="181">
        <v>550</v>
      </c>
      <c r="H36" s="700"/>
      <c r="I36" s="181">
        <v>550</v>
      </c>
      <c r="J36" s="95"/>
    </row>
    <row r="37" spans="1:10" s="20" customFormat="1">
      <c r="A37" s="1421" t="s">
        <v>1999</v>
      </c>
      <c r="B37" s="1420"/>
      <c r="C37" s="181">
        <v>691</v>
      </c>
      <c r="D37" s="700"/>
      <c r="E37" s="181">
        <v>665</v>
      </c>
      <c r="F37" s="700"/>
      <c r="G37" s="181">
        <v>665</v>
      </c>
      <c r="H37" s="700"/>
      <c r="I37" s="181">
        <v>665</v>
      </c>
      <c r="J37" s="95"/>
    </row>
    <row r="38" spans="1:10" s="20" customFormat="1">
      <c r="A38" s="1421" t="s">
        <v>2023</v>
      </c>
      <c r="B38" s="1420"/>
      <c r="C38" s="181">
        <v>212</v>
      </c>
      <c r="D38" s="700"/>
      <c r="E38" s="181">
        <v>205</v>
      </c>
      <c r="F38" s="700"/>
      <c r="G38" s="181">
        <v>205</v>
      </c>
      <c r="H38" s="700"/>
      <c r="I38" s="181">
        <v>205</v>
      </c>
      <c r="J38" s="95"/>
    </row>
    <row r="39" spans="1:10" s="20" customFormat="1">
      <c r="A39" s="307" t="s">
        <v>1997</v>
      </c>
      <c r="B39" s="1410"/>
      <c r="C39" s="174">
        <v>6032897</v>
      </c>
      <c r="D39" s="700"/>
      <c r="E39" s="174">
        <v>5320675</v>
      </c>
      <c r="F39" s="700"/>
      <c r="G39" s="174">
        <v>5479763</v>
      </c>
      <c r="H39" s="700"/>
      <c r="I39" s="1202">
        <v>5479763</v>
      </c>
      <c r="J39" s="95"/>
    </row>
    <row r="40" spans="1:10" s="20" customFormat="1">
      <c r="A40" s="121" t="s">
        <v>1899</v>
      </c>
      <c r="B40" s="1096"/>
      <c r="C40" s="119">
        <v>692</v>
      </c>
      <c r="D40" s="700"/>
      <c r="E40" s="119">
        <v>663</v>
      </c>
      <c r="F40" s="700"/>
      <c r="G40" s="119">
        <v>539</v>
      </c>
      <c r="H40" s="700"/>
      <c r="I40" s="81"/>
      <c r="J40" s="95"/>
    </row>
    <row r="41" spans="1:10" s="20" customFormat="1">
      <c r="A41" s="1140" t="s">
        <v>1949</v>
      </c>
      <c r="B41" s="1096"/>
      <c r="C41" s="1396" t="s">
        <v>2042</v>
      </c>
      <c r="D41" s="700"/>
      <c r="E41" s="1396" t="s">
        <v>2041</v>
      </c>
      <c r="F41" s="700"/>
      <c r="G41" s="1396" t="s">
        <v>1893</v>
      </c>
      <c r="H41" s="700"/>
      <c r="I41" s="1419"/>
      <c r="J41" s="95"/>
    </row>
    <row r="42" spans="1:10" s="20" customFormat="1">
      <c r="A42" s="1140" t="s">
        <v>1948</v>
      </c>
      <c r="B42" s="1096"/>
      <c r="C42" s="1396" t="s">
        <v>2040</v>
      </c>
      <c r="D42" s="700"/>
      <c r="E42" s="1396" t="s">
        <v>2039</v>
      </c>
      <c r="F42" s="700"/>
      <c r="G42" s="1396" t="s">
        <v>2038</v>
      </c>
      <c r="H42" s="700"/>
      <c r="I42" s="1419"/>
      <c r="J42" s="95"/>
    </row>
    <row r="43" spans="1:10" s="20" customFormat="1">
      <c r="A43" s="1140" t="s">
        <v>1947</v>
      </c>
      <c r="B43" s="1096"/>
      <c r="C43" s="1396" t="s">
        <v>2038</v>
      </c>
      <c r="D43" s="700"/>
      <c r="E43" s="1396" t="s">
        <v>2037</v>
      </c>
      <c r="F43" s="700"/>
      <c r="G43" s="1396" t="s">
        <v>2036</v>
      </c>
      <c r="H43" s="700"/>
      <c r="I43" s="1419"/>
      <c r="J43" s="95"/>
    </row>
    <row r="44" spans="1:10" s="20" customFormat="1">
      <c r="A44" s="1140" t="s">
        <v>1946</v>
      </c>
      <c r="B44" s="1096"/>
      <c r="C44" s="1417">
        <f>C41+C42+C43</f>
        <v>1473</v>
      </c>
      <c r="D44" s="1418"/>
      <c r="E44" s="1417">
        <f>E41+E42+E43</f>
        <v>1437</v>
      </c>
      <c r="F44" s="1418"/>
      <c r="G44" s="1417">
        <f>G41+G42+G43</f>
        <v>1486</v>
      </c>
      <c r="H44" s="700"/>
      <c r="I44" s="1416"/>
      <c r="J44" s="95"/>
    </row>
    <row r="45" spans="1:10" s="20" customFormat="1">
      <c r="A45" s="1413" t="s">
        <v>1945</v>
      </c>
      <c r="B45" s="1410"/>
      <c r="C45" s="700"/>
      <c r="D45" s="700"/>
      <c r="E45" s="700"/>
      <c r="F45" s="700"/>
      <c r="G45" s="700"/>
      <c r="H45" s="700"/>
      <c r="I45" s="95"/>
      <c r="J45" s="95"/>
    </row>
    <row r="46" spans="1:10" s="20" customFormat="1">
      <c r="A46" s="1140" t="s">
        <v>1831</v>
      </c>
      <c r="B46" s="1410"/>
      <c r="C46" s="1415">
        <v>0.73299999999999998</v>
      </c>
      <c r="D46" s="700"/>
      <c r="E46" s="1415">
        <v>0.73899999999999999</v>
      </c>
      <c r="F46" s="700"/>
      <c r="G46" s="1415"/>
      <c r="H46" s="700"/>
      <c r="I46" s="401"/>
      <c r="J46" s="95"/>
    </row>
    <row r="47" spans="1:10" s="20" customFormat="1">
      <c r="A47" s="1140" t="s">
        <v>1830</v>
      </c>
      <c r="B47" s="1410"/>
      <c r="C47" s="1415">
        <v>0.45500000000000002</v>
      </c>
      <c r="D47" s="700"/>
      <c r="E47" s="1415">
        <v>0.46800000000000003</v>
      </c>
      <c r="F47" s="700"/>
      <c r="G47" s="1415"/>
      <c r="H47" s="700"/>
      <c r="I47" s="401"/>
      <c r="J47" s="95"/>
    </row>
    <row r="48" spans="1:10" s="20" customFormat="1">
      <c r="A48" s="1413" t="s">
        <v>1829</v>
      </c>
      <c r="B48" s="1410"/>
      <c r="C48" s="700"/>
      <c r="D48" s="700"/>
      <c r="E48" s="700"/>
      <c r="F48" s="700"/>
      <c r="G48" s="700"/>
      <c r="H48" s="700"/>
      <c r="I48" s="95"/>
      <c r="J48" s="95"/>
    </row>
    <row r="49" spans="1:10" s="20" customFormat="1">
      <c r="A49" s="1412" t="s">
        <v>1943</v>
      </c>
      <c r="B49" s="1410"/>
      <c r="C49" s="116">
        <v>26438</v>
      </c>
      <c r="D49" s="700"/>
      <c r="E49" s="116">
        <v>25977</v>
      </c>
      <c r="F49" s="700"/>
      <c r="G49" s="116">
        <v>27360</v>
      </c>
      <c r="H49" s="700"/>
      <c r="I49" s="1202"/>
      <c r="J49" s="95"/>
    </row>
    <row r="50" spans="1:10" s="20" customFormat="1">
      <c r="A50" s="1412" t="s">
        <v>1827</v>
      </c>
      <c r="B50" s="1410"/>
      <c r="C50" s="116">
        <v>6925</v>
      </c>
      <c r="D50" s="700"/>
      <c r="E50" s="116">
        <v>7132</v>
      </c>
      <c r="F50" s="700"/>
      <c r="G50" s="116">
        <v>7345</v>
      </c>
      <c r="H50" s="700"/>
      <c r="I50" s="95"/>
      <c r="J50" s="95"/>
    </row>
    <row r="51" spans="1:10" s="20" customFormat="1">
      <c r="A51" s="1412" t="s">
        <v>1826</v>
      </c>
      <c r="B51" s="1410"/>
      <c r="C51" s="116">
        <v>12967</v>
      </c>
      <c r="D51" s="700"/>
      <c r="E51" s="116">
        <v>13355</v>
      </c>
      <c r="F51" s="700"/>
      <c r="G51" s="116">
        <v>13754</v>
      </c>
      <c r="H51" s="700"/>
      <c r="I51" s="95"/>
      <c r="J51" s="95"/>
    </row>
    <row r="52" spans="1:10" s="20" customFormat="1">
      <c r="A52" s="1412" t="s">
        <v>1825</v>
      </c>
      <c r="B52" s="1410"/>
      <c r="C52" s="116">
        <v>3675.5</v>
      </c>
      <c r="D52" s="700"/>
      <c r="E52" s="116">
        <v>3785.5</v>
      </c>
      <c r="F52" s="700"/>
      <c r="G52" s="116">
        <v>3898.5</v>
      </c>
      <c r="H52" s="700"/>
      <c r="I52" s="95"/>
      <c r="J52" s="95"/>
    </row>
    <row r="53" spans="1:10" s="20" customFormat="1">
      <c r="A53" s="1411"/>
      <c r="B53" s="1410"/>
      <c r="C53" s="116"/>
      <c r="D53" s="700"/>
      <c r="E53" s="700"/>
      <c r="F53" s="700"/>
      <c r="G53" s="700"/>
      <c r="H53" s="700"/>
      <c r="I53" s="95"/>
      <c r="J53" s="95"/>
    </row>
    <row r="54" spans="1:10" s="29" customFormat="1">
      <c r="A54" s="1173" t="s">
        <v>305</v>
      </c>
      <c r="B54" s="1172"/>
      <c r="C54" s="1414"/>
      <c r="D54" s="1414"/>
      <c r="E54" s="1414"/>
      <c r="F54" s="1414"/>
      <c r="G54" s="1414"/>
      <c r="H54" s="1414"/>
      <c r="I54" s="188"/>
      <c r="J54" s="188"/>
    </row>
    <row r="55" spans="1:10" s="29" customFormat="1">
      <c r="A55" s="1173" t="s">
        <v>1819</v>
      </c>
      <c r="B55" s="1172"/>
      <c r="C55" s="1414"/>
      <c r="D55" s="1414"/>
      <c r="E55" s="1414"/>
      <c r="F55" s="1414"/>
      <c r="G55" s="1414"/>
      <c r="H55" s="1414"/>
      <c r="I55" s="188"/>
      <c r="J55" s="188"/>
    </row>
    <row r="56" spans="1:10" s="20" customFormat="1">
      <c r="A56" s="1413" t="s">
        <v>1818</v>
      </c>
      <c r="B56" s="1410"/>
      <c r="C56" s="700"/>
      <c r="D56" s="700"/>
      <c r="E56" s="700"/>
      <c r="F56" s="700"/>
      <c r="G56" s="700"/>
      <c r="H56" s="700"/>
      <c r="I56" s="95"/>
      <c r="J56" s="95"/>
    </row>
    <row r="57" spans="1:10" s="20" customFormat="1">
      <c r="A57" s="1412" t="s">
        <v>1007</v>
      </c>
      <c r="B57" s="1410"/>
      <c r="C57" s="116">
        <v>87240000</v>
      </c>
      <c r="D57" s="700"/>
      <c r="E57" s="116">
        <v>85435000</v>
      </c>
      <c r="F57" s="700"/>
      <c r="G57" s="116">
        <v>85435000</v>
      </c>
      <c r="H57" s="700"/>
      <c r="I57" s="1202"/>
      <c r="J57" s="95"/>
    </row>
    <row r="58" spans="1:10" s="20" customFormat="1">
      <c r="A58" s="1412" t="s">
        <v>1940</v>
      </c>
      <c r="B58" s="1410"/>
      <c r="C58" s="116">
        <v>1526000</v>
      </c>
      <c r="D58" s="700"/>
      <c r="E58" s="116">
        <v>1694000</v>
      </c>
      <c r="F58" s="700"/>
      <c r="G58" s="116">
        <v>1694000</v>
      </c>
      <c r="H58" s="700"/>
      <c r="I58" s="95"/>
      <c r="J58" s="95"/>
    </row>
    <row r="59" spans="1:10" s="20" customFormat="1">
      <c r="A59" s="1412" t="s">
        <v>1816</v>
      </c>
      <c r="B59" s="1410"/>
      <c r="C59" s="116">
        <v>4483000</v>
      </c>
      <c r="D59" s="700"/>
      <c r="E59" s="116">
        <v>4963000</v>
      </c>
      <c r="F59" s="700"/>
      <c r="G59" s="116">
        <v>4963000</v>
      </c>
      <c r="H59" s="700"/>
      <c r="I59" s="95"/>
      <c r="J59" s="95"/>
    </row>
    <row r="60" spans="1:10" s="20" customFormat="1">
      <c r="A60" s="1412" t="s">
        <v>1815</v>
      </c>
      <c r="B60" s="1410"/>
      <c r="C60" s="116">
        <v>4799000</v>
      </c>
      <c r="D60" s="700"/>
      <c r="E60" s="116">
        <v>4964000</v>
      </c>
      <c r="F60" s="700"/>
      <c r="G60" s="116">
        <v>4964000</v>
      </c>
      <c r="H60" s="700"/>
      <c r="I60" s="95"/>
      <c r="J60" s="95"/>
    </row>
    <row r="61" spans="1:10" s="20" customFormat="1">
      <c r="A61" s="1412" t="s">
        <v>1814</v>
      </c>
      <c r="B61" s="1410"/>
      <c r="C61" s="116">
        <v>16267000</v>
      </c>
      <c r="D61" s="700"/>
      <c r="E61" s="116">
        <v>20244000</v>
      </c>
      <c r="F61" s="700"/>
      <c r="G61" s="116">
        <v>20244000</v>
      </c>
      <c r="H61" s="700"/>
      <c r="I61" s="95"/>
      <c r="J61" s="95"/>
    </row>
    <row r="62" spans="1:10" s="20" customFormat="1">
      <c r="A62" s="1412" t="s">
        <v>1813</v>
      </c>
      <c r="B62" s="1410"/>
      <c r="C62" s="116">
        <v>37463000</v>
      </c>
      <c r="D62" s="700"/>
      <c r="E62" s="116">
        <v>40035000</v>
      </c>
      <c r="F62" s="700"/>
      <c r="G62" s="116">
        <v>40035000</v>
      </c>
      <c r="H62" s="700"/>
      <c r="I62" s="95"/>
      <c r="J62" s="95"/>
    </row>
    <row r="63" spans="1:10" s="20" customFormat="1">
      <c r="A63" s="1412" t="s">
        <v>1812</v>
      </c>
      <c r="B63" s="1410"/>
      <c r="C63" s="116">
        <v>32358000</v>
      </c>
      <c r="D63" s="700"/>
      <c r="E63" s="116">
        <v>34552000</v>
      </c>
      <c r="F63" s="700"/>
      <c r="G63" s="116">
        <v>34552000</v>
      </c>
      <c r="H63" s="700"/>
      <c r="I63" s="95"/>
      <c r="J63" s="95"/>
    </row>
    <row r="64" spans="1:10" s="20" customFormat="1">
      <c r="A64" s="1412" t="s">
        <v>2035</v>
      </c>
      <c r="B64" s="1410"/>
      <c r="C64" s="116">
        <v>2039000</v>
      </c>
      <c r="D64" s="700"/>
      <c r="E64" s="116">
        <v>2481000</v>
      </c>
      <c r="F64" s="700"/>
      <c r="G64" s="116">
        <v>2481000</v>
      </c>
      <c r="H64" s="700"/>
      <c r="I64" s="95"/>
      <c r="J64" s="95"/>
    </row>
    <row r="65" spans="1:10" s="20" customFormat="1">
      <c r="A65" s="1411"/>
      <c r="B65" s="1410"/>
      <c r="C65" s="700"/>
      <c r="D65" s="700"/>
      <c r="E65" s="700"/>
      <c r="F65" s="700"/>
      <c r="G65" s="700"/>
      <c r="H65" s="700"/>
      <c r="I65" s="95"/>
      <c r="J65" s="95"/>
    </row>
    <row r="66" spans="1:10" s="14" customFormat="1">
      <c r="A66" s="1137" t="s">
        <v>1</v>
      </c>
      <c r="B66" s="1136"/>
      <c r="C66" s="1135"/>
      <c r="D66" s="1133"/>
      <c r="E66" s="1134"/>
      <c r="F66" s="1133"/>
      <c r="G66" s="1134"/>
      <c r="H66" s="1133"/>
      <c r="I66" s="1134"/>
      <c r="J66" s="1133"/>
    </row>
    <row r="67" spans="1:10" s="338" customFormat="1">
      <c r="A67" s="1758" t="s">
        <v>1939</v>
      </c>
      <c r="B67" s="1763"/>
      <c r="C67" s="1764"/>
      <c r="D67" s="1763"/>
      <c r="E67" s="1764"/>
      <c r="F67" s="1763"/>
      <c r="G67" s="1764"/>
      <c r="H67" s="1763"/>
      <c r="I67" s="1764"/>
      <c r="J67" s="1763"/>
    </row>
    <row r="68" spans="1:10" s="338" customFormat="1">
      <c r="A68" s="1758" t="s">
        <v>2019</v>
      </c>
      <c r="B68" s="1763"/>
      <c r="C68" s="1764"/>
      <c r="D68" s="1763"/>
      <c r="E68" s="1764"/>
      <c r="F68" s="1763"/>
      <c r="G68" s="1764"/>
      <c r="H68" s="1763"/>
      <c r="I68" s="1764"/>
      <c r="J68" s="1763"/>
    </row>
    <row r="69" spans="1:10" s="1393" customFormat="1">
      <c r="A69" s="1773" t="s">
        <v>1937</v>
      </c>
      <c r="B69" s="1773"/>
      <c r="C69" s="1773"/>
      <c r="D69" s="1773"/>
      <c r="E69" s="1773"/>
      <c r="F69" s="1773"/>
      <c r="G69" s="1773"/>
      <c r="H69" s="1773"/>
      <c r="I69" s="1773"/>
      <c r="J69" s="1773"/>
    </row>
    <row r="70" spans="1:10" s="1393" customFormat="1">
      <c r="A70" s="1773" t="s">
        <v>1690</v>
      </c>
      <c r="B70" s="1763"/>
      <c r="C70" s="1764"/>
      <c r="D70" s="1763"/>
      <c r="E70" s="1764"/>
      <c r="F70" s="1763"/>
      <c r="G70" s="1764"/>
      <c r="H70" s="1763"/>
      <c r="I70" s="1764"/>
      <c r="J70" s="1763"/>
    </row>
    <row r="71" spans="1:10" s="1409" customFormat="1">
      <c r="A71" s="1773" t="s">
        <v>1936</v>
      </c>
      <c r="B71" s="1773"/>
      <c r="C71" s="1773"/>
      <c r="D71" s="1773"/>
      <c r="E71" s="1773"/>
      <c r="F71" s="1773"/>
      <c r="G71" s="1773"/>
      <c r="H71" s="1773"/>
      <c r="I71" s="1773"/>
      <c r="J71" s="1773"/>
    </row>
    <row r="72" spans="1:10" s="338" customFormat="1">
      <c r="A72" s="1758"/>
      <c r="B72" s="1758"/>
      <c r="C72" s="1758"/>
      <c r="D72" s="1758"/>
      <c r="E72" s="1758"/>
      <c r="F72" s="1758"/>
      <c r="G72" s="1758"/>
      <c r="H72" s="1758"/>
      <c r="I72" s="1758"/>
      <c r="J72" s="1758"/>
    </row>
    <row r="73" spans="1:10" s="1408" customFormat="1" ht="12.75" customHeight="1">
      <c r="A73" s="1823"/>
      <c r="B73" s="1823"/>
      <c r="C73" s="1823"/>
      <c r="D73" s="1823"/>
      <c r="E73" s="1823"/>
      <c r="F73" s="1823"/>
      <c r="G73" s="1823"/>
      <c r="H73" s="1823"/>
      <c r="I73" s="1823"/>
      <c r="J73" s="1823"/>
    </row>
    <row r="74" spans="1:10" s="1408" customFormat="1" ht="12.75" customHeight="1">
      <c r="A74" s="1823"/>
      <c r="B74" s="1824"/>
      <c r="C74" s="1825"/>
      <c r="D74" s="1824"/>
      <c r="E74" s="1825"/>
      <c r="F74" s="1824"/>
      <c r="G74" s="1825"/>
      <c r="H74" s="1824"/>
      <c r="I74" s="1825"/>
      <c r="J74" s="1824"/>
    </row>
    <row r="75" spans="1:10" s="1407" customFormat="1" ht="18" customHeight="1">
      <c r="A75" s="1823"/>
      <c r="B75" s="1823"/>
      <c r="C75" s="1823"/>
      <c r="D75" s="1823"/>
      <c r="E75" s="1823"/>
      <c r="F75" s="1823"/>
      <c r="G75" s="1823"/>
      <c r="H75" s="1823"/>
      <c r="I75" s="1823"/>
      <c r="J75" s="1823"/>
    </row>
    <row r="76" spans="1:10">
      <c r="B76" s="1126"/>
      <c r="C76" s="1126"/>
      <c r="D76" s="1126"/>
      <c r="E76" s="1127"/>
      <c r="F76" s="1127"/>
    </row>
    <row r="77" spans="1:10">
      <c r="B77" s="1126"/>
      <c r="C77" s="1126"/>
      <c r="D77" s="1126"/>
      <c r="E77" s="1127"/>
      <c r="F77" s="1127"/>
    </row>
    <row r="78" spans="1:10">
      <c r="B78" s="1126"/>
      <c r="C78" s="1126"/>
      <c r="D78" s="1126"/>
      <c r="E78" s="1127"/>
      <c r="F78" s="1127"/>
    </row>
    <row r="79" spans="1:10">
      <c r="B79" s="1126"/>
      <c r="C79" s="1126"/>
      <c r="D79" s="1126"/>
      <c r="E79" s="1127"/>
      <c r="F79" s="1127"/>
    </row>
    <row r="80" spans="1:10">
      <c r="B80" s="1126"/>
      <c r="C80" s="1126"/>
      <c r="D80" s="1126"/>
      <c r="E80" s="1127"/>
      <c r="F80" s="1127"/>
    </row>
    <row r="81" spans="2:6">
      <c r="B81" s="1126"/>
      <c r="C81" s="1126"/>
      <c r="D81" s="1126"/>
      <c r="E81" s="1127"/>
      <c r="F81" s="1127"/>
    </row>
    <row r="82" spans="2:6">
      <c r="B82" s="1126"/>
      <c r="C82" s="1126"/>
      <c r="D82" s="1126"/>
      <c r="E82" s="1127"/>
      <c r="F82" s="1127"/>
    </row>
    <row r="83" spans="2:6">
      <c r="B83" s="1126"/>
      <c r="C83" s="1126"/>
      <c r="D83" s="1126"/>
      <c r="E83" s="1127"/>
      <c r="F83" s="1127"/>
    </row>
    <row r="84" spans="2:6">
      <c r="B84" s="1126"/>
      <c r="C84" s="1126"/>
      <c r="D84" s="1126"/>
      <c r="E84" s="1127"/>
      <c r="F84" s="1127"/>
    </row>
    <row r="85" spans="2:6">
      <c r="B85" s="1126"/>
      <c r="C85" s="1126"/>
      <c r="D85" s="1126"/>
      <c r="E85" s="1127"/>
      <c r="F85" s="1127"/>
    </row>
    <row r="86" spans="2:6">
      <c r="B86" s="1126"/>
      <c r="C86" s="1126"/>
      <c r="D86" s="1126"/>
      <c r="E86" s="1127"/>
      <c r="F86" s="1127"/>
    </row>
    <row r="87" spans="2:6">
      <c r="B87" s="1126"/>
      <c r="C87" s="1126"/>
      <c r="D87" s="1126"/>
      <c r="E87" s="1127"/>
      <c r="F87" s="1127"/>
    </row>
    <row r="88" spans="2:6">
      <c r="B88" s="1126"/>
      <c r="C88" s="1126"/>
      <c r="D88" s="1126"/>
      <c r="E88" s="1127"/>
      <c r="F88" s="1127"/>
    </row>
    <row r="89" spans="2:6">
      <c r="B89" s="1126"/>
      <c r="C89" s="1126"/>
      <c r="D89" s="1126"/>
      <c r="E89" s="1127"/>
      <c r="F89" s="1127"/>
    </row>
    <row r="90" spans="2:6">
      <c r="B90" s="1126"/>
      <c r="C90" s="1126"/>
      <c r="D90" s="1126"/>
      <c r="E90" s="1127"/>
      <c r="F90" s="1127"/>
    </row>
    <row r="91" spans="2:6">
      <c r="B91" s="1126"/>
      <c r="C91" s="1126"/>
      <c r="D91" s="1126"/>
      <c r="E91" s="1127"/>
      <c r="F91" s="1127"/>
    </row>
    <row r="92" spans="2:6">
      <c r="B92" s="1126"/>
      <c r="C92" s="1126"/>
      <c r="D92" s="1126"/>
      <c r="E92" s="1127"/>
      <c r="F92" s="1127"/>
    </row>
    <row r="93" spans="2:6">
      <c r="B93" s="1126"/>
      <c r="C93" s="1126"/>
      <c r="D93" s="1126"/>
      <c r="E93" s="1127"/>
      <c r="F93" s="1127"/>
    </row>
    <row r="94" spans="2:6">
      <c r="B94" s="1126"/>
      <c r="C94" s="1126"/>
      <c r="D94" s="1126"/>
      <c r="E94" s="1127"/>
      <c r="F94" s="1127"/>
    </row>
    <row r="95" spans="2:6">
      <c r="B95" s="1126"/>
      <c r="C95" s="1126"/>
      <c r="D95" s="1126"/>
      <c r="E95" s="1127"/>
      <c r="F95" s="1127"/>
    </row>
    <row r="96" spans="2:6">
      <c r="B96" s="1126"/>
      <c r="C96" s="1126"/>
      <c r="D96" s="1126"/>
      <c r="E96" s="1127"/>
      <c r="F96" s="1127"/>
    </row>
    <row r="97" spans="2:6">
      <c r="B97" s="1126"/>
      <c r="C97" s="1126"/>
      <c r="D97" s="1126"/>
      <c r="E97" s="1127"/>
      <c r="F97" s="1127"/>
    </row>
    <row r="98" spans="2:6">
      <c r="B98" s="1126"/>
      <c r="C98" s="1126"/>
      <c r="D98" s="1126"/>
      <c r="E98" s="1127"/>
      <c r="F98" s="1127"/>
    </row>
    <row r="99" spans="2:6">
      <c r="B99" s="1126"/>
      <c r="C99" s="1126"/>
      <c r="D99" s="1126"/>
      <c r="E99" s="1127"/>
      <c r="F99" s="1127"/>
    </row>
    <row r="100" spans="2:6">
      <c r="B100" s="1126"/>
      <c r="C100" s="1126"/>
      <c r="D100" s="1126"/>
      <c r="E100" s="1127"/>
      <c r="F100" s="1127"/>
    </row>
    <row r="101" spans="2:6">
      <c r="B101" s="1126"/>
      <c r="C101" s="1126"/>
      <c r="D101" s="1126"/>
      <c r="E101" s="1127"/>
      <c r="F101" s="1127"/>
    </row>
  </sheetData>
  <mergeCells count="9">
    <mergeCell ref="A73:J73"/>
    <mergeCell ref="A74:J74"/>
    <mergeCell ref="A75:J75"/>
    <mergeCell ref="A67:J67"/>
    <mergeCell ref="A68:J68"/>
    <mergeCell ref="A69:J69"/>
    <mergeCell ref="A70:J70"/>
    <mergeCell ref="A71:J71"/>
    <mergeCell ref="A72:J72"/>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2" pageOrder="overThenDown" orientation="portrait" cellComments="atEnd" r:id="rId1"/>
  <headerFooter alignWithMargins="0">
    <oddFooter xml:space="preserve">&amp;L&amp;8&amp;Z&amp;F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K128"/>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432" customWidth="1"/>
    <col min="2" max="2" width="7.28515625" style="1431" customWidth="1"/>
    <col min="3" max="3" width="13.7109375" style="1430" customWidth="1"/>
    <col min="4" max="4" width="3" style="1430" customWidth="1"/>
    <col min="5" max="5" width="13.7109375" style="1429" customWidth="1"/>
    <col min="6" max="6" width="2.85546875" style="1428" customWidth="1"/>
    <col min="7" max="7" width="13.7109375" style="1429" customWidth="1"/>
    <col min="8" max="8" width="5.28515625" style="1428" bestFit="1" customWidth="1"/>
    <col min="9" max="9" width="13.7109375" style="1429" customWidth="1"/>
    <col min="10" max="10" width="3.140625" style="1428" bestFit="1" customWidth="1"/>
    <col min="11" max="16384" width="9.140625" style="1427"/>
  </cols>
  <sheetData>
    <row r="1" spans="1:10" s="1476" customFormat="1" ht="15.75">
      <c r="A1" s="57" t="s">
        <v>53</v>
      </c>
      <c r="B1" s="66">
        <v>2016</v>
      </c>
      <c r="C1" s="1483"/>
      <c r="E1" s="1483"/>
      <c r="G1" s="1482"/>
      <c r="H1" s="1478"/>
      <c r="I1" s="1482"/>
      <c r="J1" s="1478"/>
    </row>
    <row r="2" spans="1:10" s="1476" customFormat="1" ht="15.75">
      <c r="A2" s="57" t="s">
        <v>52</v>
      </c>
      <c r="B2" s="63" t="s">
        <v>51</v>
      </c>
      <c r="C2" s="63" t="s">
        <v>50</v>
      </c>
      <c r="D2" s="1478"/>
      <c r="E2" s="1481"/>
      <c r="F2" s="1480"/>
      <c r="G2" s="1481"/>
      <c r="H2" s="1478"/>
      <c r="I2" s="1481"/>
      <c r="J2" s="1478"/>
    </row>
    <row r="3" spans="1:10" s="1476" customFormat="1" ht="15.75">
      <c r="A3" s="57" t="s">
        <v>49</v>
      </c>
      <c r="B3" s="61" t="s">
        <v>1278</v>
      </c>
      <c r="C3" s="61" t="s">
        <v>1647</v>
      </c>
      <c r="D3" s="1478"/>
      <c r="E3" s="1479"/>
      <c r="F3" s="1480"/>
      <c r="G3" s="1479"/>
      <c r="H3" s="1478"/>
      <c r="I3" s="1479"/>
      <c r="J3" s="1478"/>
    </row>
    <row r="4" spans="1:10" s="1476" customFormat="1" ht="15.75">
      <c r="A4" s="57" t="s">
        <v>46</v>
      </c>
      <c r="B4" s="61" t="s">
        <v>1728</v>
      </c>
      <c r="C4" s="61" t="s">
        <v>1727</v>
      </c>
      <c r="D4" s="1478"/>
      <c r="E4" s="1479"/>
      <c r="F4" s="1480"/>
      <c r="G4" s="1479"/>
      <c r="H4" s="1478"/>
      <c r="I4" s="1479"/>
      <c r="J4" s="1478"/>
    </row>
    <row r="5" spans="1:10" s="1476" customFormat="1" ht="15.75">
      <c r="A5" s="57" t="s">
        <v>43</v>
      </c>
      <c r="B5" s="56" t="s">
        <v>2051</v>
      </c>
      <c r="C5" s="56" t="s">
        <v>2050</v>
      </c>
      <c r="D5" s="55"/>
      <c r="E5" s="1477"/>
      <c r="G5" s="1477"/>
      <c r="I5" s="1477"/>
    </row>
    <row r="6" spans="1:10" s="1465" customFormat="1">
      <c r="A6" s="1475"/>
      <c r="B6" s="1474"/>
      <c r="C6" s="1473"/>
      <c r="D6" s="1472"/>
      <c r="E6" s="1473"/>
      <c r="F6" s="1472"/>
      <c r="G6" s="1473"/>
      <c r="H6" s="1472"/>
      <c r="I6" s="1473" t="s">
        <v>41</v>
      </c>
      <c r="J6" s="1472"/>
    </row>
    <row r="7" spans="1:10">
      <c r="C7" s="1471" t="s">
        <v>40</v>
      </c>
      <c r="D7" s="1470" t="s">
        <v>37</v>
      </c>
      <c r="E7" s="1471" t="s">
        <v>40</v>
      </c>
      <c r="F7" s="1470" t="s">
        <v>37</v>
      </c>
      <c r="G7" s="1471" t="s">
        <v>39</v>
      </c>
      <c r="H7" s="1470" t="s">
        <v>37</v>
      </c>
      <c r="I7" s="1471" t="s">
        <v>38</v>
      </c>
      <c r="J7" s="1470" t="s">
        <v>37</v>
      </c>
    </row>
    <row r="8" spans="1:10" s="1465" customFormat="1" ht="14.25">
      <c r="A8" s="1469"/>
      <c r="B8" s="1468"/>
      <c r="C8" s="1467" t="str">
        <f>"FY " &amp; FiscalYear - 3</f>
        <v>FY 2013</v>
      </c>
      <c r="D8" s="1466" t="s">
        <v>36</v>
      </c>
      <c r="E8" s="1467" t="str">
        <f>"FY " &amp; FiscalYear - 2</f>
        <v>FY 2014</v>
      </c>
      <c r="F8" s="1466" t="s">
        <v>36</v>
      </c>
      <c r="G8" s="1467" t="str">
        <f>"FY " &amp; FiscalYear - 1</f>
        <v>FY 2015</v>
      </c>
      <c r="H8" s="1466" t="s">
        <v>36</v>
      </c>
      <c r="I8" s="1467" t="str">
        <f>"FY " &amp; FiscalYear</f>
        <v>FY 2016</v>
      </c>
      <c r="J8" s="1466" t="s">
        <v>36</v>
      </c>
    </row>
    <row r="9" spans="1:10" s="1454" customFormat="1">
      <c r="A9" s="271" t="s">
        <v>35</v>
      </c>
      <c r="B9" s="1455"/>
      <c r="C9" s="1447"/>
      <c r="D9" s="1447"/>
      <c r="E9" s="1447"/>
      <c r="F9" s="1447"/>
      <c r="G9" s="1447"/>
      <c r="H9" s="1447"/>
      <c r="I9" s="1447"/>
      <c r="J9" s="1447"/>
    </row>
    <row r="10" spans="1:10" s="1454" customFormat="1">
      <c r="A10" s="271" t="s">
        <v>1819</v>
      </c>
      <c r="B10" s="1455"/>
      <c r="C10" s="1447"/>
      <c r="D10" s="1447"/>
      <c r="E10" s="1447"/>
      <c r="F10" s="1447"/>
      <c r="G10" s="1447"/>
      <c r="H10" s="1447"/>
      <c r="I10" s="1447"/>
      <c r="J10" s="1447"/>
    </row>
    <row r="11" spans="1:10" s="1449" customFormat="1">
      <c r="A11" s="1464" t="s">
        <v>1873</v>
      </c>
      <c r="B11" s="1461"/>
      <c r="C11" s="1460">
        <v>11032</v>
      </c>
      <c r="D11" s="1447"/>
      <c r="E11" s="1460">
        <v>10977</v>
      </c>
      <c r="F11" s="1447"/>
      <c r="G11" s="1460">
        <v>10740</v>
      </c>
      <c r="H11" s="1447"/>
      <c r="I11" s="1460">
        <v>10740</v>
      </c>
      <c r="J11" s="1447"/>
    </row>
    <row r="12" spans="1:10" s="1449" customFormat="1">
      <c r="A12" s="1464" t="s">
        <v>1872</v>
      </c>
      <c r="B12" s="1461"/>
      <c r="C12" s="1460">
        <v>8529</v>
      </c>
      <c r="D12" s="1447"/>
      <c r="E12" s="1460">
        <v>8520</v>
      </c>
      <c r="F12" s="1447"/>
      <c r="G12" s="1460">
        <v>8410</v>
      </c>
      <c r="H12" s="1447"/>
      <c r="I12" s="1460">
        <v>8410</v>
      </c>
      <c r="J12" s="1447"/>
    </row>
    <row r="13" spans="1:10" s="1449" customFormat="1">
      <c r="A13" s="1463" t="s">
        <v>1863</v>
      </c>
      <c r="B13" s="1461"/>
      <c r="C13" s="1460">
        <v>9709</v>
      </c>
      <c r="D13" s="1447"/>
      <c r="E13" s="1460">
        <v>9613</v>
      </c>
      <c r="F13" s="1447"/>
      <c r="G13" s="1460">
        <v>9330</v>
      </c>
      <c r="H13" s="1447"/>
      <c r="I13" s="1460">
        <v>9330</v>
      </c>
      <c r="J13" s="1447"/>
    </row>
    <row r="14" spans="1:10" s="1449" customFormat="1">
      <c r="A14" s="1463" t="s">
        <v>1871</v>
      </c>
      <c r="B14" s="1461"/>
      <c r="C14" s="1460">
        <v>7911</v>
      </c>
      <c r="D14" s="1447"/>
      <c r="E14" s="1460">
        <v>7879</v>
      </c>
      <c r="F14" s="1447"/>
      <c r="G14" s="1460">
        <v>7732</v>
      </c>
      <c r="H14" s="1447"/>
      <c r="I14" s="1460">
        <v>7732</v>
      </c>
      <c r="J14" s="1447"/>
    </row>
    <row r="15" spans="1:10" s="1449" customFormat="1">
      <c r="A15" s="1462" t="s">
        <v>1869</v>
      </c>
      <c r="B15" s="1461"/>
      <c r="C15" s="1460">
        <v>8021</v>
      </c>
      <c r="D15" s="1447"/>
      <c r="E15" s="1460">
        <v>7857</v>
      </c>
      <c r="F15" s="1447"/>
      <c r="G15" s="1460">
        <v>7647</v>
      </c>
      <c r="H15" s="1447"/>
      <c r="I15" s="1460">
        <v>7647</v>
      </c>
      <c r="J15" s="1447"/>
    </row>
    <row r="16" spans="1:10" s="1449" customFormat="1">
      <c r="A16" s="1462" t="s">
        <v>1868</v>
      </c>
      <c r="B16" s="1461"/>
      <c r="C16" s="1460">
        <v>7182</v>
      </c>
      <c r="D16" s="1447"/>
      <c r="E16" s="1460">
        <v>7118</v>
      </c>
      <c r="F16" s="1447"/>
      <c r="G16" s="1460">
        <v>7017</v>
      </c>
      <c r="H16" s="1447"/>
      <c r="I16" s="1460">
        <v>7017</v>
      </c>
      <c r="J16" s="1447"/>
    </row>
    <row r="17" spans="1:10" s="1449" customFormat="1">
      <c r="A17" s="1462" t="s">
        <v>1867</v>
      </c>
      <c r="B17" s="1461"/>
      <c r="C17" s="1460">
        <v>1688</v>
      </c>
      <c r="D17" s="1447"/>
      <c r="E17" s="1460">
        <v>1756</v>
      </c>
      <c r="F17" s="1447"/>
      <c r="G17" s="1460">
        <v>1683</v>
      </c>
      <c r="H17" s="1447"/>
      <c r="I17" s="1460">
        <v>1683</v>
      </c>
      <c r="J17" s="1447"/>
    </row>
    <row r="18" spans="1:10" s="1449" customFormat="1">
      <c r="A18" s="1462" t="s">
        <v>1866</v>
      </c>
      <c r="B18" s="1461"/>
      <c r="C18" s="1460">
        <v>729</v>
      </c>
      <c r="D18" s="1447"/>
      <c r="E18" s="1460">
        <v>761</v>
      </c>
      <c r="F18" s="1447"/>
      <c r="G18" s="1460">
        <v>715</v>
      </c>
      <c r="H18" s="1447"/>
      <c r="I18" s="1460">
        <v>715</v>
      </c>
      <c r="J18" s="1447"/>
    </row>
    <row r="19" spans="1:10" s="1449" customFormat="1">
      <c r="A19" s="1463" t="s">
        <v>1862</v>
      </c>
      <c r="B19" s="1461"/>
      <c r="C19" s="1460">
        <v>1323</v>
      </c>
      <c r="D19" s="1447"/>
      <c r="E19" s="1460">
        <v>1364</v>
      </c>
      <c r="F19" s="1447"/>
      <c r="G19" s="1460">
        <v>1410</v>
      </c>
      <c r="H19" s="1447"/>
      <c r="I19" s="1460">
        <v>1410</v>
      </c>
      <c r="J19" s="1447"/>
    </row>
    <row r="20" spans="1:10" s="1449" customFormat="1">
      <c r="A20" s="1463" t="s">
        <v>1870</v>
      </c>
      <c r="B20" s="1461"/>
      <c r="C20" s="1460">
        <v>618</v>
      </c>
      <c r="D20" s="1447"/>
      <c r="E20" s="1460">
        <v>641</v>
      </c>
      <c r="F20" s="1447"/>
      <c r="G20" s="1460">
        <v>678</v>
      </c>
      <c r="H20" s="1447"/>
      <c r="I20" s="1460">
        <v>678</v>
      </c>
      <c r="J20" s="1447"/>
    </row>
    <row r="21" spans="1:10" s="1449" customFormat="1">
      <c r="A21" s="1462" t="s">
        <v>1869</v>
      </c>
      <c r="B21" s="1461"/>
      <c r="C21" s="1460">
        <f>+C19*0.23</f>
        <v>304.29000000000002</v>
      </c>
      <c r="D21" s="1447"/>
      <c r="E21" s="1460">
        <f>+E19*0.23</f>
        <v>313.72000000000003</v>
      </c>
      <c r="F21" s="1447"/>
      <c r="G21" s="1460">
        <v>324</v>
      </c>
      <c r="H21" s="1447"/>
      <c r="I21" s="1460">
        <v>324</v>
      </c>
      <c r="J21" s="1447"/>
    </row>
    <row r="22" spans="1:10" s="1449" customFormat="1">
      <c r="A22" s="1462" t="s">
        <v>1868</v>
      </c>
      <c r="B22" s="1461"/>
      <c r="C22" s="1460">
        <v>255</v>
      </c>
      <c r="D22" s="1447"/>
      <c r="E22" s="1460">
        <v>264</v>
      </c>
      <c r="F22" s="1447"/>
      <c r="G22" s="1460">
        <v>280</v>
      </c>
      <c r="H22" s="1447"/>
      <c r="I22" s="1460">
        <v>280</v>
      </c>
      <c r="J22" s="1447"/>
    </row>
    <row r="23" spans="1:10" s="1449" customFormat="1">
      <c r="A23" s="1462" t="s">
        <v>1867</v>
      </c>
      <c r="B23" s="1461"/>
      <c r="C23" s="1460">
        <f>+C19-C21</f>
        <v>1018.71</v>
      </c>
      <c r="D23" s="1447"/>
      <c r="E23" s="1460">
        <f>+E19-E21</f>
        <v>1050.28</v>
      </c>
      <c r="F23" s="1447"/>
      <c r="G23" s="1460">
        <v>1086</v>
      </c>
      <c r="H23" s="1447"/>
      <c r="I23" s="1460">
        <v>1086</v>
      </c>
      <c r="J23" s="1447"/>
    </row>
    <row r="24" spans="1:10" s="1449" customFormat="1">
      <c r="A24" s="1462" t="s">
        <v>1866</v>
      </c>
      <c r="B24" s="1461"/>
      <c r="C24" s="1460">
        <f>+C20-C22</f>
        <v>363</v>
      </c>
      <c r="D24" s="1447"/>
      <c r="E24" s="1460">
        <f>+E20-E22</f>
        <v>377</v>
      </c>
      <c r="F24" s="1447"/>
      <c r="G24" s="1460">
        <v>398</v>
      </c>
      <c r="H24" s="1447"/>
      <c r="I24" s="1460">
        <v>398</v>
      </c>
      <c r="J24" s="1447"/>
    </row>
    <row r="25" spans="1:10" s="1449" customFormat="1">
      <c r="A25" s="1464" t="s">
        <v>1861</v>
      </c>
      <c r="B25" s="1461"/>
      <c r="C25" s="1460">
        <v>75</v>
      </c>
      <c r="D25" s="1447"/>
      <c r="E25" s="1460">
        <v>75</v>
      </c>
      <c r="F25" s="1447"/>
      <c r="G25" s="1460">
        <v>76</v>
      </c>
      <c r="H25" s="1447"/>
      <c r="I25" s="1460">
        <v>76</v>
      </c>
      <c r="J25" s="1447"/>
    </row>
    <row r="26" spans="1:10" s="1449" customFormat="1">
      <c r="A26" s="1464" t="s">
        <v>1860</v>
      </c>
      <c r="B26" s="1461"/>
      <c r="C26" s="1460">
        <v>2620</v>
      </c>
      <c r="D26" s="1447"/>
      <c r="E26" s="1460">
        <v>2690</v>
      </c>
      <c r="F26" s="1447"/>
      <c r="G26" s="1460">
        <v>2646</v>
      </c>
      <c r="H26" s="1447"/>
      <c r="I26" s="1460">
        <v>2646</v>
      </c>
      <c r="J26" s="1447"/>
    </row>
    <row r="27" spans="1:10" s="1449" customFormat="1">
      <c r="A27" s="1464" t="s">
        <v>1859</v>
      </c>
      <c r="B27" s="1461"/>
      <c r="C27" s="1447"/>
      <c r="D27" s="1447"/>
      <c r="E27" s="1447"/>
      <c r="F27" s="1447"/>
      <c r="G27" s="1447"/>
      <c r="H27" s="1447"/>
      <c r="I27" s="1447"/>
      <c r="J27" s="1447"/>
    </row>
    <row r="28" spans="1:10" s="1449" customFormat="1">
      <c r="A28" s="1463" t="s">
        <v>1858</v>
      </c>
      <c r="B28" s="1461"/>
      <c r="C28" s="1460">
        <v>1989</v>
      </c>
      <c r="D28" s="1447"/>
      <c r="E28" s="1460">
        <v>2043</v>
      </c>
      <c r="F28" s="1447"/>
      <c r="G28" s="1460">
        <v>2043</v>
      </c>
      <c r="H28" s="1447"/>
      <c r="I28" s="1460">
        <v>2043</v>
      </c>
      <c r="J28" s="1447"/>
    </row>
    <row r="29" spans="1:10" s="1449" customFormat="1">
      <c r="A29" s="1463" t="s">
        <v>1857</v>
      </c>
      <c r="B29" s="1461"/>
      <c r="C29" s="1460">
        <v>320</v>
      </c>
      <c r="D29" s="1447"/>
      <c r="E29" s="1460">
        <v>297</v>
      </c>
      <c r="F29" s="1447"/>
      <c r="G29" s="1460">
        <v>297</v>
      </c>
      <c r="H29" s="1447"/>
      <c r="I29" s="1460">
        <v>297</v>
      </c>
      <c r="J29" s="1447"/>
    </row>
    <row r="30" spans="1:10" s="1449" customFormat="1">
      <c r="A30" s="1464" t="s">
        <v>1952</v>
      </c>
      <c r="B30" s="1461"/>
      <c r="C30" s="1460" t="s">
        <v>2049</v>
      </c>
      <c r="D30" s="1447"/>
      <c r="E30" s="1460" t="s">
        <v>2048</v>
      </c>
      <c r="F30" s="1447"/>
      <c r="G30" s="1460" t="s">
        <v>2048</v>
      </c>
      <c r="H30" s="1447"/>
      <c r="I30" s="1460" t="s">
        <v>2048</v>
      </c>
      <c r="J30" s="1447"/>
    </row>
    <row r="31" spans="1:10" s="1449" customFormat="1">
      <c r="A31" s="1464" t="s">
        <v>1816</v>
      </c>
      <c r="B31" s="1461"/>
      <c r="C31" s="1447"/>
      <c r="D31" s="1447"/>
      <c r="E31" s="1447"/>
      <c r="F31" s="1447"/>
      <c r="G31" s="1447"/>
      <c r="H31" s="1447"/>
      <c r="I31" s="1447"/>
      <c r="J31" s="1447"/>
    </row>
    <row r="32" spans="1:10" s="1449" customFormat="1">
      <c r="A32" s="1463" t="s">
        <v>856</v>
      </c>
      <c r="B32" s="1461"/>
      <c r="C32" s="1460">
        <v>5221</v>
      </c>
      <c r="D32" s="1447"/>
      <c r="E32" s="1460">
        <v>5262</v>
      </c>
      <c r="F32" s="1447"/>
      <c r="G32" s="1460">
        <v>5262</v>
      </c>
      <c r="H32" s="1447"/>
      <c r="I32" s="1460">
        <v>5262</v>
      </c>
      <c r="J32" s="1447"/>
    </row>
    <row r="33" spans="1:10" s="1449" customFormat="1">
      <c r="A33" s="1463" t="s">
        <v>1959</v>
      </c>
      <c r="B33" s="1461"/>
      <c r="C33" s="1460">
        <v>692</v>
      </c>
      <c r="D33" s="1447"/>
      <c r="E33" s="1460">
        <v>709</v>
      </c>
      <c r="F33" s="1447"/>
      <c r="G33" s="1460">
        <v>709</v>
      </c>
      <c r="H33" s="1447"/>
      <c r="I33" s="1460">
        <v>709</v>
      </c>
      <c r="J33" s="1447"/>
    </row>
    <row r="34" spans="1:10" s="1449" customFormat="1">
      <c r="A34" s="1462" t="s">
        <v>2001</v>
      </c>
      <c r="B34" s="1461"/>
      <c r="C34" s="1460">
        <v>4231</v>
      </c>
      <c r="D34" s="1447"/>
      <c r="E34" s="1460">
        <v>4256</v>
      </c>
      <c r="F34" s="1447"/>
      <c r="G34" s="1460">
        <v>4256</v>
      </c>
      <c r="H34" s="1447"/>
      <c r="I34" s="1460">
        <v>4256</v>
      </c>
      <c r="J34" s="1447"/>
    </row>
    <row r="35" spans="1:10" s="1449" customFormat="1">
      <c r="A35" s="1462" t="s">
        <v>2024</v>
      </c>
      <c r="B35" s="1461"/>
      <c r="C35" s="1460">
        <v>556</v>
      </c>
      <c r="D35" s="1447"/>
      <c r="E35" s="1460">
        <v>560</v>
      </c>
      <c r="F35" s="1447"/>
      <c r="G35" s="1460">
        <v>560</v>
      </c>
      <c r="H35" s="1447"/>
      <c r="I35" s="1460">
        <v>560</v>
      </c>
      <c r="J35" s="1447"/>
    </row>
    <row r="36" spans="1:10" s="1449" customFormat="1">
      <c r="A36" s="1462" t="s">
        <v>1999</v>
      </c>
      <c r="B36" s="1461"/>
      <c r="C36" s="1460">
        <v>990</v>
      </c>
      <c r="D36" s="1447"/>
      <c r="E36" s="1460">
        <v>1006</v>
      </c>
      <c r="F36" s="1447"/>
      <c r="G36" s="1460">
        <v>1006</v>
      </c>
      <c r="H36" s="1447"/>
      <c r="I36" s="1460">
        <v>1006</v>
      </c>
      <c r="J36" s="1447"/>
    </row>
    <row r="37" spans="1:10" s="1449" customFormat="1">
      <c r="A37" s="1462" t="s">
        <v>2023</v>
      </c>
      <c r="B37" s="1461"/>
      <c r="C37" s="1460">
        <v>136</v>
      </c>
      <c r="D37" s="1447"/>
      <c r="E37" s="1460">
        <v>149</v>
      </c>
      <c r="F37" s="1447"/>
      <c r="G37" s="1460">
        <v>149</v>
      </c>
      <c r="H37" s="1447"/>
      <c r="I37" s="1460">
        <v>149</v>
      </c>
      <c r="J37" s="1447"/>
    </row>
    <row r="38" spans="1:10" s="1446" customFormat="1">
      <c r="A38" s="1452" t="s">
        <v>1997</v>
      </c>
      <c r="B38" s="238"/>
      <c r="C38" s="1450">
        <v>4944000</v>
      </c>
      <c r="D38" s="1447"/>
      <c r="E38" s="1450">
        <v>5143000</v>
      </c>
      <c r="F38" s="1447"/>
      <c r="G38" s="1450">
        <v>5269000</v>
      </c>
      <c r="H38" s="1447"/>
      <c r="I38" s="1450">
        <v>5269000</v>
      </c>
      <c r="J38" s="1447"/>
    </row>
    <row r="39" spans="1:10" s="1446" customFormat="1">
      <c r="A39" s="1453" t="s">
        <v>1899</v>
      </c>
      <c r="B39" s="238"/>
      <c r="C39" s="1460">
        <v>1013</v>
      </c>
      <c r="D39" s="1447"/>
      <c r="E39" s="1460">
        <v>1156</v>
      </c>
      <c r="F39" s="1447"/>
      <c r="G39" s="1460">
        <v>1039</v>
      </c>
      <c r="H39" s="1447"/>
      <c r="I39" s="1460"/>
      <c r="J39" s="1447"/>
    </row>
    <row r="40" spans="1:10" s="1446" customFormat="1">
      <c r="A40" s="1452" t="s">
        <v>1949</v>
      </c>
      <c r="B40" s="238"/>
      <c r="C40" s="1460">
        <v>525</v>
      </c>
      <c r="D40" s="1447"/>
      <c r="E40" s="1460">
        <v>522</v>
      </c>
      <c r="F40" s="1447"/>
      <c r="G40" s="1460">
        <v>507</v>
      </c>
      <c r="H40" s="1447"/>
      <c r="I40" s="1460"/>
      <c r="J40" s="1447"/>
    </row>
    <row r="41" spans="1:10" s="1446" customFormat="1">
      <c r="A41" s="1452" t="s">
        <v>1948</v>
      </c>
      <c r="B41" s="238"/>
      <c r="C41" s="1460">
        <v>517</v>
      </c>
      <c r="D41" s="1447"/>
      <c r="E41" s="1460">
        <v>506</v>
      </c>
      <c r="F41" s="1447"/>
      <c r="G41" s="1460">
        <v>494</v>
      </c>
      <c r="H41" s="1447"/>
      <c r="I41" s="1460"/>
      <c r="J41" s="1447"/>
    </row>
    <row r="42" spans="1:10" s="1446" customFormat="1">
      <c r="A42" s="1452" t="s">
        <v>1888</v>
      </c>
      <c r="B42" s="238"/>
      <c r="C42" s="1459">
        <v>1042</v>
      </c>
      <c r="D42" s="1447"/>
      <c r="E42" s="1459">
        <f>E40+E41</f>
        <v>1028</v>
      </c>
      <c r="F42" s="1447"/>
      <c r="G42" s="1459">
        <f>G40+G41</f>
        <v>1001</v>
      </c>
      <c r="H42" s="1447"/>
      <c r="I42" s="1459"/>
      <c r="J42" s="1447"/>
    </row>
    <row r="43" spans="1:10" s="1446" customFormat="1">
      <c r="A43" s="1453" t="s">
        <v>2022</v>
      </c>
      <c r="B43" s="238"/>
      <c r="C43" s="1447"/>
      <c r="D43" s="1447"/>
      <c r="E43" s="1447"/>
      <c r="F43" s="1447"/>
      <c r="G43" s="1447"/>
      <c r="H43" s="1447"/>
      <c r="I43" s="1447"/>
      <c r="J43" s="1447"/>
    </row>
    <row r="44" spans="1:10" s="1446" customFormat="1">
      <c r="A44" s="1452" t="s">
        <v>1831</v>
      </c>
      <c r="B44" s="238"/>
      <c r="C44" s="1458">
        <v>0.748</v>
      </c>
      <c r="D44" s="1447"/>
      <c r="E44" s="1458">
        <v>0.76300000000000001</v>
      </c>
      <c r="F44" s="1447"/>
      <c r="G44" s="1458"/>
      <c r="H44" s="1447"/>
      <c r="I44" s="1458"/>
      <c r="J44" s="1447"/>
    </row>
    <row r="45" spans="1:10" s="1446" customFormat="1">
      <c r="A45" s="1452" t="s">
        <v>1830</v>
      </c>
      <c r="B45" s="238"/>
      <c r="C45" s="1458">
        <v>0.48099999999999998</v>
      </c>
      <c r="D45" s="1447"/>
      <c r="E45" s="1458">
        <v>0.497</v>
      </c>
      <c r="F45" s="1447"/>
      <c r="G45" s="1458"/>
      <c r="H45" s="1447"/>
      <c r="I45" s="1458"/>
      <c r="J45" s="1447"/>
    </row>
    <row r="46" spans="1:10" s="1446" customFormat="1">
      <c r="A46" s="1453" t="s">
        <v>1829</v>
      </c>
      <c r="B46" s="238"/>
      <c r="C46" s="1447"/>
      <c r="D46" s="1447"/>
      <c r="E46" s="1447"/>
      <c r="F46" s="1447"/>
      <c r="G46" s="1447"/>
      <c r="H46" s="1447"/>
      <c r="I46" s="1447"/>
      <c r="J46" s="1447"/>
    </row>
    <row r="47" spans="1:10" s="1446" customFormat="1">
      <c r="A47" s="1452" t="s">
        <v>1885</v>
      </c>
      <c r="B47" s="238"/>
      <c r="C47" s="1457">
        <v>27175</v>
      </c>
      <c r="D47" s="1447"/>
      <c r="E47" s="1456">
        <v>27673</v>
      </c>
      <c r="F47" s="1447"/>
      <c r="G47" s="1456">
        <v>27421</v>
      </c>
      <c r="H47" s="1447"/>
      <c r="I47" s="1456"/>
      <c r="J47" s="1447"/>
    </row>
    <row r="48" spans="1:10" s="1446" customFormat="1">
      <c r="A48" s="1452" t="s">
        <v>1942</v>
      </c>
      <c r="B48" s="238"/>
      <c r="C48" s="1457">
        <v>7197.02</v>
      </c>
      <c r="D48" s="1447"/>
      <c r="E48" s="1456">
        <v>7421</v>
      </c>
      <c r="F48" s="1447"/>
      <c r="G48" s="1456">
        <v>7621</v>
      </c>
      <c r="H48" s="1447"/>
      <c r="I48" s="1456"/>
      <c r="J48" s="1447"/>
    </row>
    <row r="49" spans="1:11" s="1446" customFormat="1">
      <c r="A49" s="1452" t="s">
        <v>1941</v>
      </c>
      <c r="B49" s="238"/>
      <c r="C49" s="1457">
        <v>14597</v>
      </c>
      <c r="D49" s="1447"/>
      <c r="E49" s="1456">
        <v>14961</v>
      </c>
      <c r="F49" s="1447"/>
      <c r="G49" s="1456">
        <v>15297</v>
      </c>
      <c r="H49" s="1447"/>
      <c r="I49" s="1456"/>
      <c r="J49" s="1447"/>
    </row>
    <row r="50" spans="1:11" s="1446" customFormat="1">
      <c r="A50" s="1452" t="s">
        <v>1825</v>
      </c>
      <c r="B50" s="238"/>
      <c r="C50" s="1457">
        <v>4822</v>
      </c>
      <c r="D50" s="1447"/>
      <c r="E50" s="1456">
        <v>4497</v>
      </c>
      <c r="F50" s="1447"/>
      <c r="G50" s="1456">
        <v>4497</v>
      </c>
      <c r="H50" s="1447"/>
      <c r="I50" s="1456"/>
      <c r="J50" s="1447"/>
    </row>
    <row r="51" spans="1:11" s="1446" customFormat="1">
      <c r="A51" s="1448"/>
      <c r="B51" s="238"/>
      <c r="C51" s="1447"/>
      <c r="D51" s="1447"/>
      <c r="E51" s="1447"/>
      <c r="F51" s="1447"/>
      <c r="G51" s="1447"/>
      <c r="H51" s="1447"/>
      <c r="I51" s="1447"/>
      <c r="J51" s="1447"/>
    </row>
    <row r="52" spans="1:11" s="1454" customFormat="1">
      <c r="A52" s="271" t="s">
        <v>305</v>
      </c>
      <c r="B52" s="1455"/>
      <c r="C52" s="1447"/>
      <c r="D52" s="1447"/>
      <c r="E52" s="1447"/>
      <c r="F52" s="1447"/>
      <c r="G52" s="1447"/>
      <c r="H52" s="1447"/>
      <c r="I52" s="1447"/>
      <c r="J52" s="1447"/>
    </row>
    <row r="53" spans="1:11" s="1454" customFormat="1">
      <c r="A53" s="271" t="s">
        <v>1819</v>
      </c>
      <c r="B53" s="1455"/>
      <c r="C53" s="1447"/>
      <c r="D53" s="1447"/>
      <c r="E53" s="1447"/>
      <c r="F53" s="1447"/>
      <c r="G53" s="1447"/>
      <c r="H53" s="1447"/>
      <c r="I53" s="1447"/>
      <c r="J53" s="1447"/>
    </row>
    <row r="54" spans="1:11" s="1446" customFormat="1">
      <c r="A54" s="1453" t="s">
        <v>1818</v>
      </c>
      <c r="B54" s="238"/>
      <c r="C54" s="1447"/>
      <c r="D54" s="1447"/>
      <c r="E54" s="1447"/>
      <c r="F54" s="1447"/>
      <c r="G54" s="1447"/>
      <c r="H54" s="1447"/>
      <c r="I54" s="1447"/>
      <c r="J54" s="1447"/>
    </row>
    <row r="55" spans="1:11" s="1446" customFormat="1">
      <c r="A55" s="1452" t="s">
        <v>1007</v>
      </c>
      <c r="B55" s="238"/>
      <c r="C55" s="1451">
        <v>83305000</v>
      </c>
      <c r="D55" s="1447"/>
      <c r="E55" s="1450">
        <v>84304000</v>
      </c>
      <c r="F55" s="1447"/>
      <c r="G55" s="1450">
        <v>86716000</v>
      </c>
      <c r="H55" s="1447"/>
      <c r="I55" s="1450"/>
      <c r="J55" s="1447"/>
      <c r="K55" s="1449"/>
    </row>
    <row r="56" spans="1:11" s="1446" customFormat="1">
      <c r="A56" s="1452" t="s">
        <v>1940</v>
      </c>
      <c r="B56" s="238"/>
      <c r="C56" s="1451">
        <v>1521000</v>
      </c>
      <c r="D56" s="1447"/>
      <c r="E56" s="1450">
        <v>1581000</v>
      </c>
      <c r="F56" s="1447"/>
      <c r="G56" s="1450">
        <v>1615000</v>
      </c>
      <c r="H56" s="1447"/>
      <c r="I56" s="1450"/>
      <c r="J56" s="1447"/>
      <c r="K56" s="1449"/>
    </row>
    <row r="57" spans="1:11" s="1446" customFormat="1">
      <c r="A57" s="1452" t="s">
        <v>1815</v>
      </c>
      <c r="B57" s="238"/>
      <c r="C57" s="1451">
        <v>16187000</v>
      </c>
      <c r="D57" s="1447"/>
      <c r="E57" s="1450">
        <v>16668000</v>
      </c>
      <c r="F57" s="1447"/>
      <c r="G57" s="1450">
        <v>17024000</v>
      </c>
      <c r="H57" s="1447"/>
      <c r="I57" s="1450"/>
      <c r="J57" s="1447"/>
      <c r="K57" s="1449"/>
    </row>
    <row r="58" spans="1:11" s="1446" customFormat="1">
      <c r="A58" s="1452" t="s">
        <v>1814</v>
      </c>
      <c r="B58" s="238"/>
      <c r="C58" s="1451">
        <v>18457000</v>
      </c>
      <c r="D58" s="1447"/>
      <c r="E58" s="1450">
        <v>18686000</v>
      </c>
      <c r="F58" s="1447"/>
      <c r="G58" s="1450">
        <v>19311000</v>
      </c>
      <c r="H58" s="1447"/>
      <c r="I58" s="1450"/>
      <c r="J58" s="1447"/>
      <c r="K58" s="1449"/>
    </row>
    <row r="59" spans="1:11" s="1446" customFormat="1">
      <c r="A59" s="1452" t="s">
        <v>1813</v>
      </c>
      <c r="B59" s="238"/>
      <c r="C59" s="1451">
        <v>27980000</v>
      </c>
      <c r="D59" s="1447"/>
      <c r="E59" s="1450">
        <v>29731000</v>
      </c>
      <c r="F59" s="1447"/>
      <c r="G59" s="1450">
        <v>30325000</v>
      </c>
      <c r="H59" s="1447"/>
      <c r="I59" s="1450"/>
      <c r="J59" s="1447"/>
      <c r="K59" s="1449"/>
    </row>
    <row r="60" spans="1:11" s="1446" customFormat="1">
      <c r="A60" s="1452" t="s">
        <v>1812</v>
      </c>
      <c r="B60" s="238"/>
      <c r="C60" s="1451">
        <v>17471000</v>
      </c>
      <c r="D60" s="1447"/>
      <c r="E60" s="1450">
        <v>16879000</v>
      </c>
      <c r="F60" s="1447"/>
      <c r="G60" s="1450">
        <v>17239000</v>
      </c>
      <c r="H60" s="1447"/>
      <c r="I60" s="1450"/>
      <c r="J60" s="1447"/>
      <c r="K60" s="1449"/>
    </row>
    <row r="61" spans="1:11" s="1446" customFormat="1">
      <c r="A61" s="1448"/>
      <c r="B61" s="238"/>
      <c r="C61" s="1447"/>
      <c r="D61" s="1447"/>
      <c r="E61" s="1447"/>
      <c r="F61" s="1447"/>
      <c r="G61" s="1447"/>
      <c r="H61" s="1447"/>
      <c r="I61" s="1447"/>
      <c r="J61" s="1447"/>
    </row>
    <row r="62" spans="1:11" s="1440" customFormat="1">
      <c r="A62" s="1445" t="s">
        <v>1</v>
      </c>
      <c r="B62" s="1444"/>
      <c r="C62" s="1443"/>
      <c r="D62" s="1441"/>
      <c r="E62" s="1442"/>
      <c r="F62" s="1441"/>
      <c r="G62" s="1442"/>
      <c r="H62" s="1441"/>
      <c r="I62" s="1442"/>
      <c r="J62" s="1441"/>
    </row>
    <row r="63" spans="1:11" ht="12.75" customHeight="1">
      <c r="A63" s="1831" t="s">
        <v>1939</v>
      </c>
      <c r="B63" s="1827"/>
      <c r="C63" s="1828"/>
      <c r="D63" s="1827"/>
      <c r="E63" s="1828"/>
      <c r="F63" s="1827"/>
      <c r="G63" s="1828"/>
      <c r="H63" s="1827"/>
      <c r="I63" s="1828"/>
      <c r="J63" s="1827"/>
    </row>
    <row r="64" spans="1:11" ht="12.75" customHeight="1">
      <c r="A64" s="1831" t="s">
        <v>2019</v>
      </c>
      <c r="B64" s="1827"/>
      <c r="C64" s="1828"/>
      <c r="D64" s="1827"/>
      <c r="E64" s="1828"/>
      <c r="F64" s="1827"/>
      <c r="G64" s="1828"/>
      <c r="H64" s="1827"/>
      <c r="I64" s="1828"/>
      <c r="J64" s="1827"/>
    </row>
    <row r="65" spans="1:10" ht="12.75" customHeight="1">
      <c r="A65" s="1830" t="s">
        <v>2047</v>
      </c>
      <c r="B65" s="1830"/>
      <c r="C65" s="1830"/>
      <c r="D65" s="1830"/>
      <c r="E65" s="1830"/>
      <c r="F65" s="1830"/>
      <c r="G65" s="1830"/>
      <c r="H65" s="1830"/>
      <c r="I65" s="1439"/>
      <c r="J65" s="1438"/>
    </row>
    <row r="66" spans="1:10" ht="12.75" customHeight="1">
      <c r="A66" s="1830" t="s">
        <v>2046</v>
      </c>
      <c r="B66" s="1830"/>
      <c r="C66" s="1830"/>
      <c r="D66" s="1830"/>
      <c r="E66" s="1830"/>
      <c r="F66" s="1830"/>
      <c r="G66" s="1830"/>
      <c r="H66" s="1830"/>
      <c r="I66" s="1830"/>
      <c r="J66" s="1438"/>
    </row>
    <row r="67" spans="1:10" ht="12.75" customHeight="1">
      <c r="A67" s="1830" t="s">
        <v>1880</v>
      </c>
      <c r="B67" s="1827"/>
      <c r="C67" s="1828"/>
      <c r="D67" s="1827"/>
      <c r="E67" s="1828"/>
      <c r="F67" s="1827"/>
      <c r="G67" s="1828"/>
      <c r="H67" s="1827"/>
      <c r="I67" s="1828"/>
      <c r="J67" s="1827"/>
    </row>
    <row r="68" spans="1:10" ht="12.75" customHeight="1">
      <c r="A68" s="1829" t="s">
        <v>2016</v>
      </c>
      <c r="B68" s="1827"/>
      <c r="C68" s="1828"/>
      <c r="D68" s="1827"/>
      <c r="E68" s="1828"/>
      <c r="F68" s="1827"/>
      <c r="G68" s="1828"/>
      <c r="H68" s="1827"/>
      <c r="I68" s="1828"/>
      <c r="J68" s="1827"/>
    </row>
    <row r="69" spans="1:10" ht="16.5" customHeight="1">
      <c r="A69" s="1830"/>
      <c r="B69" s="1827"/>
      <c r="C69" s="1828"/>
      <c r="D69" s="1827"/>
      <c r="E69" s="1828"/>
      <c r="F69" s="1827"/>
      <c r="G69" s="1828"/>
      <c r="H69" s="1827"/>
      <c r="I69" s="1828"/>
      <c r="J69" s="1827"/>
    </row>
    <row r="70" spans="1:10" ht="27.75" customHeight="1">
      <c r="A70" s="1826"/>
      <c r="B70" s="1827"/>
      <c r="C70" s="1828"/>
      <c r="D70" s="1827"/>
      <c r="E70" s="1828"/>
      <c r="F70" s="1827"/>
      <c r="G70" s="1828"/>
      <c r="H70" s="1827"/>
      <c r="I70" s="1828"/>
      <c r="J70" s="1827"/>
    </row>
    <row r="71" spans="1:10" ht="27.75" customHeight="1">
      <c r="A71" s="1826"/>
      <c r="B71" s="1827"/>
      <c r="C71" s="1828"/>
      <c r="D71" s="1827"/>
      <c r="E71" s="1828"/>
      <c r="F71" s="1827"/>
      <c r="G71" s="1828"/>
      <c r="H71" s="1827"/>
      <c r="I71" s="1828"/>
      <c r="J71" s="1827"/>
    </row>
    <row r="72" spans="1:10" ht="27.75" customHeight="1">
      <c r="A72" s="1826"/>
      <c r="B72" s="1827"/>
      <c r="C72" s="1828"/>
      <c r="D72" s="1827"/>
      <c r="E72" s="1828"/>
      <c r="F72" s="1827"/>
      <c r="G72" s="1828"/>
      <c r="H72" s="1827"/>
      <c r="I72" s="1828"/>
      <c r="J72" s="1827"/>
    </row>
    <row r="73" spans="1:10" ht="27.75" customHeight="1">
      <c r="A73" s="1826"/>
      <c r="B73" s="1827"/>
      <c r="C73" s="1828"/>
      <c r="D73" s="1827"/>
      <c r="E73" s="1828"/>
      <c r="F73" s="1827"/>
      <c r="G73" s="1828"/>
      <c r="H73" s="1827"/>
      <c r="I73" s="1828"/>
      <c r="J73" s="1827"/>
    </row>
    <row r="74" spans="1:10" ht="27.75" customHeight="1">
      <c r="A74" s="1826"/>
      <c r="B74" s="1827"/>
      <c r="C74" s="1828"/>
      <c r="D74" s="1827"/>
      <c r="E74" s="1828"/>
      <c r="F74" s="1827"/>
      <c r="G74" s="1828"/>
      <c r="H74" s="1827"/>
      <c r="I74" s="1828"/>
      <c r="J74" s="1827"/>
    </row>
    <row r="75" spans="1:10">
      <c r="A75" s="1435"/>
      <c r="B75" s="1434"/>
      <c r="C75" s="1437"/>
      <c r="D75" s="1434"/>
      <c r="E75" s="1437"/>
      <c r="F75" s="1434"/>
      <c r="G75" s="1437"/>
      <c r="H75" s="1434"/>
      <c r="I75" s="1437"/>
      <c r="J75" s="1434"/>
    </row>
    <row r="76" spans="1:10">
      <c r="A76" s="1435"/>
      <c r="B76" s="1434"/>
      <c r="C76" s="1434"/>
      <c r="D76" s="1434"/>
      <c r="E76" s="1434"/>
      <c r="F76" s="1434"/>
      <c r="G76" s="1434"/>
      <c r="H76" s="1434"/>
      <c r="I76" s="1434"/>
      <c r="J76" s="1434"/>
    </row>
    <row r="77" spans="1:10">
      <c r="A77" s="1435"/>
      <c r="B77" s="1434"/>
      <c r="C77" s="1437"/>
      <c r="D77" s="1434"/>
      <c r="E77" s="1437"/>
      <c r="F77" s="1434"/>
      <c r="G77" s="1437"/>
      <c r="H77" s="1434"/>
      <c r="I77" s="1437"/>
      <c r="J77" s="1434"/>
    </row>
    <row r="78" spans="1:10">
      <c r="A78" s="1435"/>
      <c r="B78" s="1434"/>
      <c r="C78" s="1434"/>
      <c r="D78" s="1434"/>
      <c r="E78" s="1434"/>
      <c r="F78" s="1434"/>
      <c r="G78" s="1434"/>
      <c r="H78" s="1434"/>
      <c r="I78" s="1434"/>
      <c r="J78" s="1434"/>
    </row>
    <row r="79" spans="1:10">
      <c r="A79" s="1435"/>
      <c r="B79" s="1434"/>
      <c r="C79" s="1437"/>
      <c r="D79" s="1434"/>
      <c r="E79" s="1437"/>
      <c r="F79" s="1434"/>
      <c r="G79" s="1437"/>
      <c r="H79" s="1434"/>
      <c r="I79" s="1437"/>
      <c r="J79" s="1434"/>
    </row>
    <row r="80" spans="1:10">
      <c r="A80" s="1435"/>
      <c r="B80" s="1434"/>
      <c r="C80" s="1436"/>
      <c r="D80" s="1434"/>
      <c r="E80" s="1436"/>
      <c r="F80" s="1434"/>
      <c r="G80" s="1436"/>
      <c r="H80" s="1434"/>
      <c r="I80" s="1436"/>
      <c r="J80" s="1434"/>
    </row>
    <row r="81" spans="1:10">
      <c r="A81" s="1435"/>
      <c r="B81" s="1434"/>
      <c r="C81" s="1434"/>
      <c r="D81" s="1434"/>
      <c r="E81" s="1434"/>
      <c r="F81" s="1434"/>
      <c r="G81" s="1434"/>
      <c r="H81" s="1434"/>
      <c r="I81" s="1434"/>
      <c r="J81" s="1434"/>
    </row>
    <row r="82" spans="1:10">
      <c r="A82" s="1435"/>
      <c r="B82" s="1434"/>
      <c r="C82" s="1434"/>
      <c r="D82" s="1434"/>
      <c r="E82" s="1434"/>
      <c r="F82" s="1434"/>
      <c r="G82" s="1434"/>
      <c r="H82" s="1434"/>
      <c r="I82" s="1434"/>
      <c r="J82" s="1434"/>
    </row>
    <row r="83" spans="1:10">
      <c r="B83" s="1432"/>
      <c r="C83" s="1432"/>
      <c r="D83" s="1432"/>
      <c r="E83" s="1433"/>
      <c r="F83" s="1433"/>
    </row>
    <row r="84" spans="1:10">
      <c r="B84" s="1432"/>
      <c r="C84" s="1432"/>
      <c r="D84" s="1432"/>
      <c r="E84" s="1433"/>
      <c r="F84" s="1433"/>
    </row>
    <row r="85" spans="1:10">
      <c r="B85" s="1432"/>
      <c r="C85" s="1432"/>
      <c r="D85" s="1432"/>
      <c r="E85" s="1433"/>
      <c r="F85" s="1433"/>
    </row>
    <row r="86" spans="1:10">
      <c r="B86" s="1432"/>
      <c r="C86" s="1432"/>
      <c r="D86" s="1432"/>
      <c r="E86" s="1433"/>
      <c r="F86" s="1433"/>
    </row>
    <row r="87" spans="1:10">
      <c r="B87" s="1432"/>
      <c r="C87" s="1432"/>
      <c r="D87" s="1432"/>
      <c r="E87" s="1433"/>
      <c r="F87" s="1433"/>
    </row>
    <row r="88" spans="1:10">
      <c r="B88" s="1432"/>
      <c r="C88" s="1432"/>
      <c r="D88" s="1432"/>
      <c r="E88" s="1433"/>
      <c r="F88" s="1433"/>
    </row>
    <row r="89" spans="1:10">
      <c r="B89" s="1432"/>
      <c r="C89" s="1432"/>
      <c r="D89" s="1432"/>
      <c r="E89" s="1433"/>
      <c r="F89" s="1433"/>
    </row>
    <row r="90" spans="1:10">
      <c r="B90" s="1432"/>
      <c r="C90" s="1432"/>
      <c r="D90" s="1432"/>
      <c r="E90" s="1433"/>
      <c r="F90" s="1433"/>
    </row>
    <row r="91" spans="1:10">
      <c r="B91" s="1432"/>
      <c r="C91" s="1432"/>
      <c r="D91" s="1432"/>
      <c r="E91" s="1433"/>
      <c r="F91" s="1433"/>
    </row>
    <row r="92" spans="1:10">
      <c r="B92" s="1432"/>
      <c r="C92" s="1432"/>
      <c r="D92" s="1432"/>
      <c r="E92" s="1433"/>
      <c r="F92" s="1433"/>
    </row>
    <row r="93" spans="1:10">
      <c r="B93" s="1432"/>
      <c r="C93" s="1432"/>
      <c r="D93" s="1432"/>
      <c r="E93" s="1433"/>
      <c r="F93" s="1433"/>
    </row>
    <row r="94" spans="1:10">
      <c r="B94" s="1432"/>
      <c r="C94" s="1432"/>
      <c r="D94" s="1432"/>
      <c r="E94" s="1433"/>
      <c r="F94" s="1433"/>
    </row>
    <row r="95" spans="1:10">
      <c r="B95" s="1432"/>
      <c r="C95" s="1432"/>
      <c r="D95" s="1432"/>
      <c r="E95" s="1433"/>
      <c r="F95" s="1433"/>
    </row>
    <row r="96" spans="1:10">
      <c r="B96" s="1432"/>
      <c r="C96" s="1432"/>
      <c r="D96" s="1432"/>
      <c r="E96" s="1433"/>
      <c r="F96" s="1433"/>
    </row>
    <row r="97" spans="2:6">
      <c r="B97" s="1432"/>
      <c r="C97" s="1432"/>
      <c r="D97" s="1432"/>
      <c r="E97" s="1433"/>
      <c r="F97" s="1433"/>
    </row>
    <row r="98" spans="2:6">
      <c r="B98" s="1432"/>
      <c r="C98" s="1432"/>
      <c r="D98" s="1432"/>
      <c r="E98" s="1433"/>
      <c r="F98" s="1433"/>
    </row>
    <row r="99" spans="2:6">
      <c r="B99" s="1432"/>
      <c r="C99" s="1432"/>
      <c r="D99" s="1432"/>
      <c r="E99" s="1433"/>
      <c r="F99" s="1433"/>
    </row>
    <row r="100" spans="2:6">
      <c r="B100" s="1432"/>
      <c r="C100" s="1432"/>
      <c r="D100" s="1432"/>
      <c r="E100" s="1433"/>
      <c r="F100" s="1433"/>
    </row>
    <row r="101" spans="2:6">
      <c r="B101" s="1432"/>
      <c r="C101" s="1432"/>
      <c r="D101" s="1432"/>
      <c r="E101" s="1433"/>
      <c r="F101" s="1433"/>
    </row>
    <row r="102" spans="2:6">
      <c r="B102" s="1432"/>
      <c r="C102" s="1432"/>
      <c r="D102" s="1432"/>
      <c r="E102" s="1433"/>
      <c r="F102" s="1433"/>
    </row>
    <row r="103" spans="2:6">
      <c r="B103" s="1432"/>
      <c r="C103" s="1432"/>
      <c r="D103" s="1432"/>
      <c r="E103" s="1433"/>
      <c r="F103" s="1433"/>
    </row>
    <row r="104" spans="2:6">
      <c r="B104" s="1432"/>
      <c r="C104" s="1432"/>
      <c r="D104" s="1432"/>
      <c r="E104" s="1433"/>
      <c r="F104" s="1433"/>
    </row>
    <row r="105" spans="2:6">
      <c r="B105" s="1432"/>
      <c r="C105" s="1432"/>
      <c r="D105" s="1432"/>
      <c r="E105" s="1433"/>
      <c r="F105" s="1433"/>
    </row>
    <row r="106" spans="2:6">
      <c r="B106" s="1432"/>
      <c r="C106" s="1432"/>
      <c r="D106" s="1432"/>
      <c r="E106" s="1433"/>
      <c r="F106" s="1433"/>
    </row>
    <row r="107" spans="2:6">
      <c r="B107" s="1432"/>
      <c r="C107" s="1432"/>
      <c r="D107" s="1432"/>
      <c r="E107" s="1433"/>
      <c r="F107" s="1433"/>
    </row>
    <row r="108" spans="2:6">
      <c r="B108" s="1432"/>
      <c r="C108" s="1432"/>
      <c r="D108" s="1432"/>
      <c r="E108" s="1433"/>
      <c r="F108" s="1433"/>
    </row>
    <row r="109" spans="2:6">
      <c r="B109" s="1432"/>
      <c r="C109" s="1432"/>
      <c r="D109" s="1432"/>
      <c r="E109" s="1433"/>
      <c r="F109" s="1433"/>
    </row>
    <row r="110" spans="2:6">
      <c r="B110" s="1432"/>
      <c r="C110" s="1432"/>
      <c r="D110" s="1432"/>
      <c r="E110" s="1433"/>
      <c r="F110" s="1433"/>
    </row>
    <row r="111" spans="2:6">
      <c r="B111" s="1432"/>
      <c r="C111" s="1432"/>
      <c r="D111" s="1432"/>
      <c r="E111" s="1433"/>
      <c r="F111" s="1433"/>
    </row>
    <row r="112" spans="2:6">
      <c r="B112" s="1432"/>
    </row>
    <row r="113" spans="2:2">
      <c r="B113" s="1432"/>
    </row>
    <row r="114" spans="2:2">
      <c r="B114" s="1432"/>
    </row>
    <row r="115" spans="2:2">
      <c r="B115" s="1432"/>
    </row>
    <row r="116" spans="2:2">
      <c r="B116" s="1432"/>
    </row>
    <row r="117" spans="2:2">
      <c r="B117" s="1432"/>
    </row>
    <row r="118" spans="2:2">
      <c r="B118" s="1432"/>
    </row>
    <row r="119" spans="2:2">
      <c r="B119" s="1432"/>
    </row>
    <row r="120" spans="2:2">
      <c r="B120" s="1432"/>
    </row>
    <row r="121" spans="2:2">
      <c r="B121" s="1432"/>
    </row>
    <row r="122" spans="2:2">
      <c r="B122" s="1432"/>
    </row>
    <row r="123" spans="2:2">
      <c r="B123" s="1432"/>
    </row>
    <row r="124" spans="2:2">
      <c r="B124" s="1432"/>
    </row>
    <row r="125" spans="2:2">
      <c r="B125" s="1432"/>
    </row>
    <row r="126" spans="2:2">
      <c r="B126" s="1432"/>
    </row>
    <row r="127" spans="2:2">
      <c r="B127" s="1432"/>
    </row>
    <row r="128" spans="2:2">
      <c r="B128" s="1432"/>
    </row>
  </sheetData>
  <mergeCells count="12">
    <mergeCell ref="A63:J63"/>
    <mergeCell ref="A64:J64"/>
    <mergeCell ref="A65:H65"/>
    <mergeCell ref="A66:I66"/>
    <mergeCell ref="A67:J67"/>
    <mergeCell ref="A74:J74"/>
    <mergeCell ref="A68:J68"/>
    <mergeCell ref="A69:J69"/>
    <mergeCell ref="A70:J70"/>
    <mergeCell ref="A71:J71"/>
    <mergeCell ref="A72:J72"/>
    <mergeCell ref="A73:J73"/>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oddFooter>&amp;RBB-104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J128"/>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2.28515625" style="3" customWidth="1"/>
    <col min="10" max="10" width="3.140625" style="2" bestFit="1" customWidth="1"/>
    <col min="11" max="16384" width="9.140625" style="1"/>
  </cols>
  <sheetData>
    <row r="1" spans="1:10" s="53" customFormat="1" ht="15.75">
      <c r="A1" s="57" t="s">
        <v>52</v>
      </c>
      <c r="B1" s="66">
        <v>2016</v>
      </c>
      <c r="C1" s="65"/>
      <c r="E1" s="65"/>
      <c r="G1" s="64"/>
      <c r="H1" s="58"/>
      <c r="I1" s="64"/>
      <c r="J1" s="58"/>
    </row>
    <row r="2" spans="1:10" s="53" customFormat="1" ht="15.75">
      <c r="A2" s="57" t="s">
        <v>52</v>
      </c>
      <c r="B2" s="63" t="s">
        <v>51</v>
      </c>
      <c r="C2" s="63" t="s">
        <v>50</v>
      </c>
      <c r="D2" s="58"/>
      <c r="E2" s="1509"/>
      <c r="F2" s="60"/>
      <c r="G2" s="62"/>
      <c r="H2" s="58"/>
      <c r="I2" s="62"/>
      <c r="J2" s="58"/>
    </row>
    <row r="3" spans="1:10" s="53" customFormat="1" ht="15.75">
      <c r="A3" s="57" t="s">
        <v>49</v>
      </c>
      <c r="B3" s="61" t="s">
        <v>1278</v>
      </c>
      <c r="C3" s="61" t="s">
        <v>1647</v>
      </c>
      <c r="D3" s="58"/>
      <c r="E3" s="59"/>
      <c r="F3" s="60"/>
      <c r="G3" s="59"/>
      <c r="H3" s="58"/>
      <c r="I3" s="59"/>
      <c r="J3" s="58"/>
    </row>
    <row r="4" spans="1:10" s="53" customFormat="1" ht="15.75">
      <c r="A4" s="57" t="s">
        <v>46</v>
      </c>
      <c r="B4" s="61" t="s">
        <v>1728</v>
      </c>
      <c r="C4" s="61" t="s">
        <v>1727</v>
      </c>
      <c r="D4" s="58"/>
      <c r="E4" s="59"/>
      <c r="F4" s="60"/>
      <c r="G4" s="59"/>
      <c r="H4" s="58"/>
      <c r="I4" s="59"/>
      <c r="J4" s="58"/>
    </row>
    <row r="5" spans="1:10" s="53" customFormat="1" ht="15.75">
      <c r="A5" s="57" t="s">
        <v>43</v>
      </c>
      <c r="B5" s="56" t="s">
        <v>2063</v>
      </c>
      <c r="C5" s="56" t="s">
        <v>2062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1819</v>
      </c>
      <c r="B10" s="32"/>
    </row>
    <row r="11" spans="1:10" s="20" customFormat="1">
      <c r="A11" s="269" t="s">
        <v>1873</v>
      </c>
      <c r="B11" s="23"/>
      <c r="C11" s="348">
        <f>C13+C19</f>
        <v>18382</v>
      </c>
      <c r="D11" s="1492"/>
      <c r="E11" s="348">
        <v>19464</v>
      </c>
      <c r="G11" s="71">
        <v>20022</v>
      </c>
      <c r="I11" s="71">
        <v>20200</v>
      </c>
    </row>
    <row r="12" spans="1:10" s="20" customFormat="1">
      <c r="A12" s="269" t="s">
        <v>1872</v>
      </c>
      <c r="B12" s="23"/>
      <c r="C12" s="348">
        <v>14637</v>
      </c>
      <c r="D12" s="1492"/>
      <c r="E12" s="348">
        <v>15612</v>
      </c>
      <c r="G12" s="71">
        <v>16141</v>
      </c>
      <c r="I12" s="71">
        <v>16292</v>
      </c>
    </row>
    <row r="13" spans="1:10" s="20" customFormat="1">
      <c r="A13" s="27" t="s">
        <v>1863</v>
      </c>
      <c r="B13" s="23"/>
      <c r="C13" s="348">
        <f>C15+C17</f>
        <v>14432</v>
      </c>
      <c r="D13" s="1492"/>
      <c r="E13" s="348">
        <v>15431</v>
      </c>
      <c r="G13" s="71">
        <v>15885</v>
      </c>
      <c r="I13" s="71">
        <v>16044</v>
      </c>
    </row>
    <row r="14" spans="1:10" s="80" customFormat="1">
      <c r="A14" s="76" t="s">
        <v>1871</v>
      </c>
      <c r="B14" s="82"/>
      <c r="C14" s="348">
        <f>C16+C18</f>
        <v>12517.1875</v>
      </c>
      <c r="D14" s="1484"/>
      <c r="E14" s="348">
        <v>13394</v>
      </c>
      <c r="G14" s="81">
        <v>13920</v>
      </c>
      <c r="I14" s="81">
        <v>14059</v>
      </c>
    </row>
    <row r="15" spans="1:10" s="20" customFormat="1">
      <c r="A15" s="24" t="s">
        <v>1869</v>
      </c>
      <c r="B15" s="23"/>
      <c r="C15" s="348">
        <v>12380</v>
      </c>
      <c r="D15" s="1508"/>
      <c r="E15" s="348">
        <v>13356</v>
      </c>
      <c r="G15" s="71">
        <v>13879</v>
      </c>
      <c r="I15" s="71">
        <v>14018</v>
      </c>
    </row>
    <row r="16" spans="1:10" s="80" customFormat="1">
      <c r="A16" s="34" t="s">
        <v>2061</v>
      </c>
      <c r="B16" s="82"/>
      <c r="C16" s="348">
        <v>11565</v>
      </c>
      <c r="D16" s="1508"/>
      <c r="E16" s="348">
        <v>12443</v>
      </c>
      <c r="G16" s="81">
        <v>13000</v>
      </c>
      <c r="I16" s="81">
        <v>13130</v>
      </c>
    </row>
    <row r="17" spans="1:9" s="20" customFormat="1">
      <c r="A17" s="24" t="s">
        <v>1867</v>
      </c>
      <c r="B17" s="23"/>
      <c r="C17" s="348">
        <v>2052</v>
      </c>
      <c r="D17" s="1508"/>
      <c r="E17" s="348">
        <v>2075</v>
      </c>
      <c r="G17" s="71">
        <v>2006</v>
      </c>
      <c r="I17" s="71">
        <v>2026</v>
      </c>
    </row>
    <row r="18" spans="1:9" s="80" customFormat="1">
      <c r="A18" s="34" t="s">
        <v>2060</v>
      </c>
      <c r="B18" s="82"/>
      <c r="C18" s="348">
        <f>15235/16</f>
        <v>952.1875</v>
      </c>
      <c r="D18" s="1508"/>
      <c r="E18" s="348">
        <v>951</v>
      </c>
      <c r="G18" s="81">
        <v>920</v>
      </c>
      <c r="I18" s="81">
        <v>929</v>
      </c>
    </row>
    <row r="19" spans="1:9" s="20" customFormat="1">
      <c r="A19" s="76" t="s">
        <v>1862</v>
      </c>
      <c r="B19" s="23"/>
      <c r="C19" s="348">
        <f>C21+C23</f>
        <v>3950</v>
      </c>
      <c r="D19" s="1508"/>
      <c r="E19" s="348">
        <v>4033</v>
      </c>
      <c r="G19" s="71">
        <v>4137</v>
      </c>
      <c r="I19" s="71">
        <v>4156</v>
      </c>
    </row>
    <row r="20" spans="1:9" s="20" customFormat="1">
      <c r="A20" s="76" t="s">
        <v>1870</v>
      </c>
      <c r="B20" s="23"/>
      <c r="C20" s="348">
        <f>C22+C24</f>
        <v>2120.333333333333</v>
      </c>
      <c r="D20" s="1508"/>
      <c r="E20" s="348">
        <v>2218</v>
      </c>
      <c r="G20" s="71">
        <v>2221</v>
      </c>
      <c r="I20" s="71">
        <v>2233</v>
      </c>
    </row>
    <row r="21" spans="1:9" s="20" customFormat="1">
      <c r="A21" s="24" t="s">
        <v>1869</v>
      </c>
      <c r="B21" s="23"/>
      <c r="C21" s="348">
        <v>1193</v>
      </c>
      <c r="D21" s="1508"/>
      <c r="E21" s="348">
        <v>1346</v>
      </c>
      <c r="G21" s="71">
        <v>1374</v>
      </c>
      <c r="I21" s="71">
        <v>1396</v>
      </c>
    </row>
    <row r="22" spans="1:9" s="20" customFormat="1">
      <c r="A22" s="24" t="s">
        <v>2061</v>
      </c>
      <c r="B22" s="23"/>
      <c r="C22" s="348">
        <v>1031</v>
      </c>
      <c r="D22" s="1508"/>
      <c r="E22" s="348">
        <v>1143</v>
      </c>
      <c r="G22" s="71">
        <v>1163</v>
      </c>
      <c r="I22" s="71">
        <v>1183</v>
      </c>
    </row>
    <row r="23" spans="1:9" s="20" customFormat="1">
      <c r="A23" s="24" t="s">
        <v>1867</v>
      </c>
      <c r="B23" s="23"/>
      <c r="C23" s="348">
        <v>2757</v>
      </c>
      <c r="D23" s="1508"/>
      <c r="E23" s="348">
        <v>2687</v>
      </c>
      <c r="G23" s="71">
        <v>2763</v>
      </c>
      <c r="I23" s="71">
        <v>2760</v>
      </c>
    </row>
    <row r="24" spans="1:9" s="20" customFormat="1">
      <c r="A24" s="24" t="s">
        <v>2060</v>
      </c>
      <c r="B24" s="23"/>
      <c r="C24" s="348">
        <f>13072/12</f>
        <v>1089.3333333333333</v>
      </c>
      <c r="D24" s="1508"/>
      <c r="E24" s="348">
        <v>1075</v>
      </c>
      <c r="G24" s="71">
        <v>1058</v>
      </c>
      <c r="I24" s="71">
        <v>1050</v>
      </c>
    </row>
    <row r="25" spans="1:9" s="20" customFormat="1">
      <c r="A25" s="1502" t="s">
        <v>1861</v>
      </c>
      <c r="B25" s="23"/>
      <c r="C25" s="348">
        <v>107</v>
      </c>
      <c r="D25" s="1484"/>
      <c r="E25" s="348">
        <v>106</v>
      </c>
      <c r="G25" s="71">
        <v>110</v>
      </c>
      <c r="I25" s="71">
        <v>109</v>
      </c>
    </row>
    <row r="26" spans="1:9" s="20" customFormat="1">
      <c r="A26" s="1502" t="s">
        <v>1860</v>
      </c>
      <c r="B26" s="23"/>
      <c r="C26" s="348">
        <v>3533</v>
      </c>
      <c r="D26" s="1484"/>
      <c r="E26" s="348">
        <v>3757</v>
      </c>
      <c r="G26" s="71">
        <v>3875</v>
      </c>
      <c r="I26" s="71">
        <v>3973</v>
      </c>
    </row>
    <row r="27" spans="1:9" s="20" customFormat="1">
      <c r="A27" s="1502" t="s">
        <v>1859</v>
      </c>
      <c r="B27" s="23"/>
      <c r="C27" s="985"/>
      <c r="D27" s="1492"/>
      <c r="E27" s="985"/>
      <c r="G27" s="69"/>
      <c r="I27" s="69"/>
    </row>
    <row r="28" spans="1:9" s="20" customFormat="1">
      <c r="A28" s="27" t="s">
        <v>1858</v>
      </c>
      <c r="B28" s="23"/>
      <c r="C28" s="351">
        <v>3201</v>
      </c>
      <c r="D28" s="1508"/>
      <c r="E28" s="351">
        <v>3253</v>
      </c>
      <c r="G28" s="71">
        <v>3388</v>
      </c>
      <c r="I28" s="71">
        <v>3506</v>
      </c>
    </row>
    <row r="29" spans="1:9" s="20" customFormat="1">
      <c r="A29" s="27" t="s">
        <v>1857</v>
      </c>
      <c r="B29" s="23"/>
      <c r="C29" s="351">
        <v>983</v>
      </c>
      <c r="D29" s="1508"/>
      <c r="E29" s="351">
        <v>1032</v>
      </c>
      <c r="G29" s="71">
        <v>1126</v>
      </c>
      <c r="I29" s="71">
        <v>1173</v>
      </c>
    </row>
    <row r="30" spans="1:9" s="20" customFormat="1">
      <c r="A30" s="27" t="s">
        <v>2043</v>
      </c>
      <c r="B30" s="23"/>
      <c r="C30" s="351">
        <v>19</v>
      </c>
      <c r="D30" s="1508"/>
      <c r="E30" s="351">
        <v>20</v>
      </c>
      <c r="G30" s="71">
        <v>32</v>
      </c>
      <c r="I30" s="71">
        <v>37</v>
      </c>
    </row>
    <row r="31" spans="1:9" s="20" customFormat="1">
      <c r="A31" s="1506" t="s">
        <v>2059</v>
      </c>
      <c r="B31" s="23"/>
      <c r="C31" s="1507" t="s">
        <v>1950</v>
      </c>
      <c r="D31" s="1508"/>
      <c r="E31" s="1507" t="s">
        <v>1950</v>
      </c>
      <c r="G31" s="1398" t="s">
        <v>1950</v>
      </c>
      <c r="I31" s="1398" t="s">
        <v>1950</v>
      </c>
    </row>
    <row r="32" spans="1:9" s="20" customFormat="1">
      <c r="A32" s="1506" t="s">
        <v>1816</v>
      </c>
      <c r="B32" s="23"/>
      <c r="C32" s="985"/>
      <c r="D32" s="1492"/>
      <c r="E32" s="985"/>
      <c r="G32" s="69"/>
      <c r="I32" s="69"/>
    </row>
    <row r="33" spans="1:9" s="20" customFormat="1">
      <c r="A33" s="27" t="s">
        <v>856</v>
      </c>
      <c r="B33" s="23"/>
      <c r="C33" s="348">
        <f>+C35+C37</f>
        <v>6289</v>
      </c>
      <c r="D33" s="1505"/>
      <c r="E33" s="348">
        <v>6731</v>
      </c>
      <c r="G33" s="71">
        <v>6767</v>
      </c>
      <c r="I33" s="71">
        <v>6767</v>
      </c>
    </row>
    <row r="34" spans="1:9" s="20" customFormat="1">
      <c r="A34" s="27" t="s">
        <v>1959</v>
      </c>
      <c r="B34" s="23"/>
      <c r="C34" s="348">
        <f>+C36+C38</f>
        <v>2146</v>
      </c>
      <c r="D34" s="1505"/>
      <c r="E34" s="348">
        <v>2158</v>
      </c>
      <c r="G34" s="71">
        <v>2366</v>
      </c>
      <c r="I34" s="71">
        <v>2366</v>
      </c>
    </row>
    <row r="35" spans="1:9" s="20" customFormat="1">
      <c r="A35" s="24" t="s">
        <v>2001</v>
      </c>
      <c r="B35" s="23"/>
      <c r="C35" s="348">
        <v>4450</v>
      </c>
      <c r="D35" s="1504"/>
      <c r="E35" s="348">
        <v>4662</v>
      </c>
      <c r="G35" s="71">
        <v>4739</v>
      </c>
      <c r="I35" s="71">
        <v>4739</v>
      </c>
    </row>
    <row r="36" spans="1:9" s="20" customFormat="1">
      <c r="A36" s="24" t="s">
        <v>2024</v>
      </c>
      <c r="B36" s="23"/>
      <c r="C36" s="348">
        <v>1444</v>
      </c>
      <c r="D36" s="1504"/>
      <c r="E36" s="348">
        <v>1517</v>
      </c>
      <c r="G36" s="71">
        <v>1541</v>
      </c>
      <c r="I36" s="71">
        <v>1541</v>
      </c>
    </row>
    <row r="37" spans="1:9" s="20" customFormat="1">
      <c r="A37" s="24" t="s">
        <v>1999</v>
      </c>
      <c r="B37" s="23"/>
      <c r="C37" s="348">
        <v>1839</v>
      </c>
      <c r="D37" s="1504"/>
      <c r="E37" s="348">
        <v>2069</v>
      </c>
      <c r="G37" s="71">
        <v>2028</v>
      </c>
      <c r="I37" s="71">
        <v>2028</v>
      </c>
    </row>
    <row r="38" spans="1:9" s="20" customFormat="1">
      <c r="A38" s="24" t="s">
        <v>2023</v>
      </c>
      <c r="B38" s="23"/>
      <c r="C38" s="348">
        <v>702</v>
      </c>
      <c r="D38" s="1504"/>
      <c r="E38" s="348">
        <v>641</v>
      </c>
      <c r="G38" s="71">
        <v>825</v>
      </c>
      <c r="I38" s="71">
        <v>825</v>
      </c>
    </row>
    <row r="39" spans="1:9" s="20" customFormat="1">
      <c r="A39" s="24" t="s">
        <v>2058</v>
      </c>
      <c r="B39" s="23"/>
      <c r="C39" s="1202">
        <v>10990613</v>
      </c>
      <c r="D39" s="1503"/>
      <c r="E39" s="1202">
        <v>10435523</v>
      </c>
      <c r="F39" s="69"/>
      <c r="G39" s="74">
        <v>10864062</v>
      </c>
      <c r="I39" s="74">
        <v>10864062</v>
      </c>
    </row>
    <row r="40" spans="1:9" s="20" customFormat="1">
      <c r="A40" s="1502" t="s">
        <v>2057</v>
      </c>
      <c r="B40" s="82"/>
      <c r="C40" s="81">
        <v>1906</v>
      </c>
      <c r="D40" s="1492"/>
      <c r="E40" s="81">
        <v>2695</v>
      </c>
      <c r="G40" s="71">
        <v>2554</v>
      </c>
      <c r="I40" s="37"/>
    </row>
    <row r="41" spans="1:9" s="20" customFormat="1">
      <c r="A41" s="76" t="s">
        <v>1949</v>
      </c>
      <c r="B41" s="82"/>
      <c r="C41" s="1501">
        <v>507</v>
      </c>
      <c r="D41" s="1492"/>
      <c r="E41" s="1499">
        <v>500</v>
      </c>
      <c r="G41" s="1499">
        <v>503</v>
      </c>
      <c r="I41" s="1498"/>
    </row>
    <row r="42" spans="1:9" s="20" customFormat="1">
      <c r="A42" s="76" t="s">
        <v>1948</v>
      </c>
      <c r="B42" s="82"/>
      <c r="C42" s="1501">
        <v>491</v>
      </c>
      <c r="D42" s="1492"/>
      <c r="E42" s="1499">
        <v>480</v>
      </c>
      <c r="G42" s="1499">
        <v>489</v>
      </c>
      <c r="I42" s="1498"/>
    </row>
    <row r="43" spans="1:9" s="20" customFormat="1">
      <c r="A43" s="76" t="s">
        <v>1947</v>
      </c>
      <c r="B43" s="82"/>
      <c r="C43" s="1501">
        <v>502</v>
      </c>
      <c r="D43" s="1492"/>
      <c r="E43" s="1499">
        <v>487</v>
      </c>
      <c r="G43" s="1499">
        <v>492</v>
      </c>
      <c r="I43" s="1498"/>
    </row>
    <row r="44" spans="1:9" s="20" customFormat="1">
      <c r="A44" s="76" t="s">
        <v>1946</v>
      </c>
      <c r="B44" s="82"/>
      <c r="C44" s="1500">
        <f>C41+C42+C43</f>
        <v>1500</v>
      </c>
      <c r="D44" s="1492"/>
      <c r="E44" s="1499">
        <f>E41+E42+E43</f>
        <v>1467</v>
      </c>
      <c r="G44" s="1499">
        <f>SUM(G41:G43)</f>
        <v>1484</v>
      </c>
      <c r="I44" s="1498"/>
    </row>
    <row r="45" spans="1:9" s="20" customFormat="1">
      <c r="A45" s="1497" t="s">
        <v>2056</v>
      </c>
      <c r="B45" s="82"/>
      <c r="C45" s="348"/>
      <c r="D45" s="1492"/>
    </row>
    <row r="46" spans="1:9" s="20" customFormat="1">
      <c r="A46" s="76" t="s">
        <v>1831</v>
      </c>
      <c r="B46" s="82"/>
      <c r="C46" s="1496">
        <v>0.85599999999999998</v>
      </c>
      <c r="D46" s="1492"/>
      <c r="E46" s="422">
        <v>0.81100000000000005</v>
      </c>
      <c r="G46" s="1397"/>
      <c r="I46" s="1397"/>
    </row>
    <row r="47" spans="1:9" s="20" customFormat="1">
      <c r="A47" s="76" t="s">
        <v>1830</v>
      </c>
      <c r="B47" s="82"/>
      <c r="C47" s="1496">
        <v>0.625</v>
      </c>
      <c r="D47" s="1492"/>
      <c r="E47" s="422">
        <v>0.63</v>
      </c>
      <c r="G47" s="1397"/>
      <c r="I47" s="1397"/>
    </row>
    <row r="48" spans="1:9" s="20" customFormat="1">
      <c r="A48" s="269" t="s">
        <v>2055</v>
      </c>
      <c r="B48" s="23"/>
      <c r="C48" s="985"/>
      <c r="D48" s="1492"/>
    </row>
    <row r="49" spans="1:9" s="20" customFormat="1">
      <c r="A49" s="76" t="s">
        <v>2054</v>
      </c>
      <c r="B49" s="82"/>
      <c r="C49" s="1486">
        <v>28434</v>
      </c>
      <c r="D49" s="1492"/>
      <c r="E49" s="1487">
        <v>29159</v>
      </c>
      <c r="G49" s="1487">
        <v>29656</v>
      </c>
      <c r="I49" s="1487"/>
    </row>
    <row r="50" spans="1:9" s="20" customFormat="1">
      <c r="A50" s="76" t="s">
        <v>1942</v>
      </c>
      <c r="B50" s="82"/>
      <c r="C50" s="1486">
        <f>3991.05*2</f>
        <v>7982.1</v>
      </c>
      <c r="D50" s="1492"/>
      <c r="E50" s="1487">
        <v>8182</v>
      </c>
      <c r="G50" s="1487">
        <v>8346</v>
      </c>
      <c r="I50" s="1487"/>
    </row>
    <row r="51" spans="1:9" s="20" customFormat="1">
      <c r="A51" s="27" t="s">
        <v>1941</v>
      </c>
      <c r="B51" s="23"/>
      <c r="C51" s="1486">
        <f>17060</f>
        <v>17060</v>
      </c>
      <c r="D51" s="1492"/>
      <c r="E51" s="1487">
        <v>17060</v>
      </c>
      <c r="G51" s="1487">
        <v>17060</v>
      </c>
      <c r="I51" s="1487"/>
    </row>
    <row r="52" spans="1:9" s="20" customFormat="1">
      <c r="A52" s="27" t="s">
        <v>1825</v>
      </c>
      <c r="B52" s="23"/>
      <c r="C52" s="1486">
        <f>102.52*30</f>
        <v>3075.6</v>
      </c>
      <c r="D52" s="1492"/>
      <c r="E52" s="1487">
        <v>3136</v>
      </c>
      <c r="G52" s="1487">
        <v>3194</v>
      </c>
      <c r="I52" s="1487"/>
    </row>
    <row r="53" spans="1:9" s="20" customFormat="1">
      <c r="A53" s="24"/>
      <c r="B53" s="23"/>
      <c r="C53" s="985"/>
      <c r="D53" s="1492"/>
    </row>
    <row r="54" spans="1:9" s="29" customFormat="1">
      <c r="A54" s="33" t="s">
        <v>305</v>
      </c>
      <c r="B54" s="32"/>
      <c r="C54" s="1495"/>
      <c r="D54" s="1493"/>
    </row>
    <row r="55" spans="1:9" s="29" customFormat="1">
      <c r="A55" s="33" t="s">
        <v>1819</v>
      </c>
      <c r="B55" s="32"/>
      <c r="C55" s="1494"/>
      <c r="D55" s="1493"/>
    </row>
    <row r="56" spans="1:9" s="20" customFormat="1">
      <c r="A56" s="269" t="s">
        <v>1818</v>
      </c>
      <c r="B56" s="23"/>
      <c r="C56" s="985"/>
      <c r="D56" s="1492"/>
    </row>
    <row r="57" spans="1:9" s="20" customFormat="1">
      <c r="A57" s="27" t="s">
        <v>1007</v>
      </c>
      <c r="B57" s="23"/>
      <c r="C57" s="1491">
        <v>134960828</v>
      </c>
      <c r="D57" s="1484"/>
      <c r="E57" s="1490">
        <v>139532000</v>
      </c>
      <c r="G57" s="1489">
        <v>141103465</v>
      </c>
      <c r="I57" s="1489"/>
    </row>
    <row r="58" spans="1:9" s="20" customFormat="1">
      <c r="A58" s="27" t="s">
        <v>1815</v>
      </c>
      <c r="B58" s="23"/>
      <c r="C58" s="1488">
        <v>21573463</v>
      </c>
      <c r="D58" s="1484"/>
      <c r="E58" s="1486">
        <v>22216597</v>
      </c>
      <c r="G58" s="1487">
        <v>24679536</v>
      </c>
      <c r="I58" s="1487"/>
    </row>
    <row r="59" spans="1:9" s="20" customFormat="1">
      <c r="A59" s="27" t="s">
        <v>1814</v>
      </c>
      <c r="B59" s="23"/>
      <c r="C59" s="1488">
        <v>16828229</v>
      </c>
      <c r="D59" s="1484"/>
      <c r="E59" s="1486">
        <v>17092709</v>
      </c>
      <c r="G59" s="1487">
        <v>18159699</v>
      </c>
      <c r="I59" s="1487"/>
    </row>
    <row r="60" spans="1:9" s="20" customFormat="1">
      <c r="A60" s="27" t="s">
        <v>1813</v>
      </c>
      <c r="B60" s="23"/>
      <c r="C60" s="1488">
        <v>52680518</v>
      </c>
      <c r="D60" s="1484"/>
      <c r="E60" s="1486">
        <v>55633408</v>
      </c>
      <c r="G60" s="1487">
        <v>61577035</v>
      </c>
      <c r="I60" s="1487"/>
    </row>
    <row r="61" spans="1:9" s="20" customFormat="1">
      <c r="A61" s="27" t="s">
        <v>1812</v>
      </c>
      <c r="B61" s="23"/>
      <c r="C61" s="1488">
        <v>22635695</v>
      </c>
      <c r="D61" s="1484"/>
      <c r="E61" s="1486">
        <v>28366526</v>
      </c>
      <c r="G61" s="1487">
        <v>32905487</v>
      </c>
      <c r="I61" s="1487"/>
    </row>
    <row r="62" spans="1:9" s="20" customFormat="1">
      <c r="A62" s="269" t="s">
        <v>1811</v>
      </c>
      <c r="B62" s="23"/>
      <c r="C62" s="1486"/>
      <c r="D62" s="1484"/>
      <c r="E62" s="80"/>
    </row>
    <row r="63" spans="1:9" s="20" customFormat="1" ht="12" customHeight="1">
      <c r="A63" s="76" t="s">
        <v>2053</v>
      </c>
      <c r="B63" s="82"/>
      <c r="C63" s="1202">
        <v>1050000</v>
      </c>
      <c r="D63" s="1485"/>
      <c r="E63" s="1202">
        <v>1050000</v>
      </c>
      <c r="G63" s="186">
        <v>1050000</v>
      </c>
      <c r="I63" s="186"/>
    </row>
    <row r="64" spans="1:9" s="20" customFormat="1">
      <c r="A64" s="24"/>
      <c r="B64" s="23"/>
      <c r="C64" s="985"/>
      <c r="D64" s="1484"/>
      <c r="E64" s="80"/>
    </row>
    <row r="65" spans="1:10" s="14" customFormat="1">
      <c r="A65" s="19" t="s">
        <v>1</v>
      </c>
      <c r="B65" s="18"/>
      <c r="C65" s="17"/>
      <c r="D65" s="15"/>
      <c r="E65" s="16"/>
      <c r="F65" s="15"/>
      <c r="G65" s="16"/>
      <c r="H65" s="15"/>
      <c r="I65" s="16"/>
      <c r="J65" s="15"/>
    </row>
    <row r="66" spans="1:10" ht="12.75" customHeight="1">
      <c r="A66" s="1759" t="s">
        <v>1939</v>
      </c>
      <c r="B66" s="1756"/>
      <c r="C66" s="1757"/>
      <c r="D66" s="1756"/>
      <c r="E66" s="1757"/>
      <c r="F66" s="1756"/>
      <c r="G66" s="1757"/>
      <c r="H66" s="1756"/>
      <c r="I66" s="1757"/>
      <c r="J66" s="1756"/>
    </row>
    <row r="67" spans="1:10" ht="12.75" customHeight="1">
      <c r="A67" s="1767" t="s">
        <v>2052</v>
      </c>
      <c r="B67" s="1756"/>
      <c r="C67" s="1757"/>
      <c r="D67" s="1756"/>
      <c r="E67" s="1757"/>
      <c r="F67" s="1756"/>
      <c r="G67" s="1757"/>
      <c r="H67" s="1756"/>
      <c r="I67" s="1757"/>
      <c r="J67" s="1756"/>
    </row>
    <row r="68" spans="1:10" ht="12.75" customHeight="1">
      <c r="A68" s="13" t="s">
        <v>2018</v>
      </c>
      <c r="B68" s="67"/>
      <c r="C68" s="259"/>
      <c r="D68" s="67"/>
      <c r="E68" s="259"/>
      <c r="F68" s="67"/>
      <c r="G68" s="259"/>
      <c r="H68" s="67"/>
      <c r="I68" s="259"/>
      <c r="J68" s="67"/>
    </row>
    <row r="69" spans="1:10" ht="12.75" customHeight="1">
      <c r="A69" s="1758" t="s">
        <v>1690</v>
      </c>
      <c r="B69" s="1756"/>
      <c r="C69" s="1757"/>
      <c r="D69" s="1756"/>
      <c r="E69" s="1757"/>
      <c r="F69" s="1756"/>
      <c r="G69" s="1757"/>
      <c r="H69" s="1756"/>
      <c r="I69" s="1757"/>
      <c r="J69" s="1756"/>
    </row>
    <row r="70" spans="1:10" ht="12.75" customHeight="1">
      <c r="A70" s="1758" t="s">
        <v>1936</v>
      </c>
      <c r="B70" s="1756"/>
      <c r="C70" s="1757"/>
      <c r="D70" s="1756"/>
      <c r="E70" s="1757"/>
      <c r="F70" s="1756"/>
      <c r="G70" s="1757"/>
      <c r="H70" s="1756"/>
      <c r="I70" s="1757"/>
      <c r="J70" s="1756"/>
    </row>
    <row r="71" spans="1:10" ht="15" customHeight="1">
      <c r="A71" s="1758"/>
      <c r="B71" s="1756"/>
      <c r="C71" s="1757"/>
      <c r="D71" s="1756"/>
      <c r="E71" s="1757"/>
      <c r="F71" s="1756"/>
      <c r="G71" s="1757"/>
      <c r="H71" s="1756"/>
      <c r="I71" s="1757"/>
      <c r="J71" s="1756"/>
    </row>
    <row r="72" spans="1:10" ht="27.75" customHeight="1">
      <c r="A72" s="1755"/>
      <c r="B72" s="1756"/>
      <c r="C72" s="1757"/>
      <c r="D72" s="1756"/>
      <c r="E72" s="1757"/>
      <c r="F72" s="1756"/>
      <c r="G72" s="1757"/>
      <c r="H72" s="1756"/>
      <c r="I72" s="1757"/>
      <c r="J72" s="1756"/>
    </row>
    <row r="73" spans="1:10" ht="27.75" customHeight="1">
      <c r="A73" s="1759"/>
      <c r="B73" s="1756"/>
      <c r="C73" s="1757"/>
      <c r="D73" s="1756"/>
      <c r="E73" s="1757"/>
      <c r="F73" s="1756"/>
      <c r="G73" s="1757"/>
      <c r="H73" s="1756"/>
      <c r="I73" s="1757"/>
      <c r="J73" s="1756"/>
    </row>
    <row r="74" spans="1:10" ht="27.75" customHeight="1">
      <c r="A74" s="1755"/>
      <c r="B74" s="1756"/>
      <c r="C74" s="1757"/>
      <c r="D74" s="1756"/>
      <c r="E74" s="1757"/>
      <c r="F74" s="1756"/>
      <c r="G74" s="1757"/>
      <c r="H74" s="1756"/>
      <c r="I74" s="1757"/>
      <c r="J74" s="1756"/>
    </row>
    <row r="75" spans="1:10">
      <c r="A75" s="10"/>
      <c r="B75" s="9"/>
      <c r="C75" s="11"/>
      <c r="D75" s="9"/>
      <c r="E75" s="11"/>
      <c r="F75" s="9"/>
      <c r="G75" s="11"/>
      <c r="H75" s="9"/>
      <c r="I75" s="11"/>
      <c r="J75" s="9"/>
    </row>
    <row r="76" spans="1:10">
      <c r="A76" s="10"/>
      <c r="B76" s="9"/>
      <c r="C76" s="9"/>
      <c r="D76" s="9"/>
      <c r="E76" s="9"/>
      <c r="F76" s="9"/>
      <c r="G76" s="9"/>
      <c r="H76" s="9"/>
      <c r="I76" s="9"/>
      <c r="J76" s="9"/>
    </row>
    <row r="77" spans="1:10">
      <c r="A77" s="10"/>
      <c r="B77" s="9"/>
      <c r="C77" s="11"/>
      <c r="D77" s="9"/>
      <c r="E77" s="11"/>
      <c r="F77" s="9"/>
      <c r="G77" s="11"/>
      <c r="H77" s="9"/>
      <c r="I77" s="11"/>
      <c r="J77" s="9"/>
    </row>
    <row r="78" spans="1:10">
      <c r="A78" s="10"/>
      <c r="B78" s="9"/>
      <c r="C78" s="9"/>
      <c r="D78" s="9"/>
      <c r="E78" s="9"/>
      <c r="F78" s="9"/>
      <c r="G78" s="9"/>
      <c r="H78" s="9"/>
      <c r="I78" s="9"/>
      <c r="J78" s="9"/>
    </row>
    <row r="79" spans="1:10">
      <c r="A79" s="10"/>
      <c r="B79" s="9"/>
      <c r="C79" s="11"/>
      <c r="D79" s="9"/>
      <c r="E79" s="11"/>
      <c r="F79" s="9"/>
      <c r="G79" s="11"/>
      <c r="H79" s="9"/>
      <c r="I79" s="11"/>
      <c r="J79" s="9"/>
    </row>
    <row r="80" spans="1:10">
      <c r="A80" s="10"/>
      <c r="B80" s="9"/>
      <c r="C80" s="9"/>
      <c r="D80" s="9"/>
      <c r="E80" s="9"/>
      <c r="F80" s="9"/>
      <c r="G80" s="9"/>
      <c r="H80" s="9"/>
      <c r="I80" s="9"/>
      <c r="J80" s="9"/>
    </row>
    <row r="81" spans="1:10">
      <c r="A81" s="10"/>
      <c r="B81" s="9"/>
      <c r="C81" s="9"/>
      <c r="D81" s="9"/>
      <c r="E81" s="9"/>
      <c r="F81" s="9"/>
      <c r="G81" s="9"/>
      <c r="H81" s="9"/>
      <c r="I81" s="9"/>
      <c r="J81" s="9"/>
    </row>
    <row r="82" spans="1:10">
      <c r="A82" s="10"/>
      <c r="B82" s="9"/>
      <c r="C82" s="9"/>
      <c r="D82" s="9"/>
      <c r="E82" s="9"/>
      <c r="F82" s="9"/>
      <c r="G82" s="9"/>
      <c r="H82" s="9"/>
      <c r="I82" s="9"/>
      <c r="J82" s="9"/>
    </row>
    <row r="83" spans="1:10">
      <c r="B83" s="6"/>
      <c r="C83" s="6"/>
      <c r="D83" s="6"/>
      <c r="E83" s="7"/>
      <c r="F83" s="7"/>
    </row>
    <row r="84" spans="1:10">
      <c r="B84" s="6"/>
      <c r="C84" s="6"/>
      <c r="D84" s="6"/>
      <c r="E84" s="7"/>
      <c r="F84" s="7"/>
    </row>
    <row r="85" spans="1:10">
      <c r="B85" s="6"/>
      <c r="C85" s="6"/>
      <c r="D85" s="6"/>
      <c r="E85" s="7"/>
      <c r="F85" s="7"/>
    </row>
    <row r="86" spans="1:10">
      <c r="B86" s="6"/>
      <c r="C86" s="6"/>
      <c r="D86" s="6"/>
      <c r="E86" s="7"/>
      <c r="F86" s="7"/>
    </row>
    <row r="87" spans="1:10">
      <c r="B87" s="6"/>
      <c r="C87" s="6"/>
      <c r="D87" s="6"/>
      <c r="E87" s="7"/>
      <c r="F87" s="7"/>
    </row>
    <row r="88" spans="1:10">
      <c r="B88" s="6"/>
      <c r="C88" s="6"/>
      <c r="D88" s="6"/>
      <c r="E88" s="7"/>
      <c r="F88" s="7"/>
    </row>
    <row r="89" spans="1:10">
      <c r="B89" s="6"/>
      <c r="C89" s="6"/>
      <c r="D89" s="6"/>
      <c r="E89" s="7"/>
      <c r="F89" s="7"/>
    </row>
    <row r="90" spans="1:10">
      <c r="B90" s="6"/>
      <c r="C90" s="6"/>
      <c r="D90" s="6"/>
      <c r="E90" s="7"/>
      <c r="F90" s="7"/>
    </row>
    <row r="91" spans="1:10">
      <c r="B91" s="6"/>
      <c r="C91" s="6"/>
      <c r="D91" s="6"/>
      <c r="E91" s="7"/>
      <c r="F91" s="7"/>
    </row>
    <row r="92" spans="1:10">
      <c r="B92" s="6"/>
      <c r="C92" s="6"/>
      <c r="D92" s="6"/>
      <c r="E92" s="7"/>
      <c r="F92" s="7"/>
    </row>
    <row r="93" spans="1:10">
      <c r="B93" s="6"/>
      <c r="C93" s="6"/>
      <c r="D93" s="6"/>
      <c r="E93" s="7"/>
      <c r="F93" s="7"/>
    </row>
    <row r="94" spans="1:10">
      <c r="B94" s="6"/>
      <c r="C94" s="6"/>
      <c r="D94" s="6"/>
      <c r="E94" s="7"/>
      <c r="F94" s="7"/>
    </row>
    <row r="95" spans="1:10">
      <c r="B95" s="6"/>
      <c r="C95" s="6"/>
      <c r="D95" s="6"/>
      <c r="E95" s="7"/>
      <c r="F95" s="7"/>
    </row>
    <row r="96" spans="1:10">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c r="C104" s="6"/>
      <c r="D104" s="6"/>
      <c r="E104" s="7"/>
      <c r="F104" s="7"/>
    </row>
    <row r="105" spans="2:6">
      <c r="B105" s="6"/>
      <c r="C105" s="6"/>
      <c r="D105" s="6"/>
      <c r="E105" s="7"/>
      <c r="F105" s="7"/>
    </row>
    <row r="106" spans="2:6">
      <c r="B106" s="6"/>
      <c r="C106" s="6"/>
      <c r="D106" s="6"/>
      <c r="E106" s="7"/>
      <c r="F106" s="7"/>
    </row>
    <row r="107" spans="2:6">
      <c r="B107" s="6"/>
      <c r="C107" s="6"/>
      <c r="D107" s="6"/>
      <c r="E107" s="7"/>
      <c r="F107" s="7"/>
    </row>
    <row r="108" spans="2:6">
      <c r="B108" s="6"/>
      <c r="C108" s="6"/>
      <c r="D108" s="6"/>
      <c r="E108" s="7"/>
      <c r="F108" s="7"/>
    </row>
    <row r="109" spans="2:6">
      <c r="B109" s="6"/>
      <c r="C109" s="6"/>
      <c r="D109" s="6"/>
      <c r="E109" s="7"/>
      <c r="F109" s="7"/>
    </row>
    <row r="110" spans="2:6">
      <c r="B110" s="6"/>
      <c r="C110" s="6"/>
      <c r="D110" s="6"/>
      <c r="E110" s="7"/>
      <c r="F110" s="7"/>
    </row>
    <row r="111" spans="2:6">
      <c r="B111" s="6"/>
      <c r="C111" s="6"/>
      <c r="D111" s="6"/>
      <c r="E111" s="7"/>
      <c r="F111" s="7"/>
    </row>
    <row r="112" spans="2:6">
      <c r="B112" s="6"/>
    </row>
    <row r="113" spans="2:2">
      <c r="B113" s="6"/>
    </row>
    <row r="114" spans="2:2">
      <c r="B114" s="6"/>
    </row>
    <row r="115" spans="2:2">
      <c r="B115" s="6"/>
    </row>
    <row r="116" spans="2:2">
      <c r="B116" s="6"/>
    </row>
    <row r="117" spans="2:2">
      <c r="B117" s="6"/>
    </row>
    <row r="118" spans="2:2">
      <c r="B118" s="6"/>
    </row>
    <row r="119" spans="2:2">
      <c r="B119" s="6"/>
    </row>
    <row r="120" spans="2:2">
      <c r="B120" s="6"/>
    </row>
    <row r="121" spans="2:2">
      <c r="B121" s="6"/>
    </row>
    <row r="122" spans="2:2">
      <c r="B122" s="6"/>
    </row>
    <row r="123" spans="2:2">
      <c r="B123" s="6"/>
    </row>
    <row r="124" spans="2:2">
      <c r="B124" s="6"/>
    </row>
    <row r="125" spans="2:2">
      <c r="B125" s="6"/>
    </row>
    <row r="126" spans="2:2">
      <c r="B126" s="6"/>
    </row>
    <row r="127" spans="2:2">
      <c r="B127" s="6"/>
    </row>
    <row r="128" spans="2:2">
      <c r="B128" s="6"/>
    </row>
  </sheetData>
  <mergeCells count="8">
    <mergeCell ref="A73:J73"/>
    <mergeCell ref="A74:J74"/>
    <mergeCell ref="A66:J66"/>
    <mergeCell ref="A67:J67"/>
    <mergeCell ref="A69:J69"/>
    <mergeCell ref="A70:J70"/>
    <mergeCell ref="A71:J71"/>
    <mergeCell ref="A72:J72"/>
  </mergeCells>
  <conditionalFormatting sqref="I67:I68 I71:I64532">
    <cfRule type="expression" dxfId="31" priority="1" stopIfTrue="1">
      <formula>hasformula(I77)</formula>
    </cfRule>
    <cfRule type="expression" dxfId="30" priority="2" stopIfTrue="1">
      <formula>hasformula(I67:I1065)</formula>
    </cfRule>
    <cfRule type="expression" priority="3" stopIfTrue="1">
      <formula>hasformula(I77)</formula>
    </cfRule>
    <cfRule type="expression" priority="4" stopIfTrue="1">
      <formula>hasformula(I67:I1065)</formula>
    </cfRule>
  </conditionalFormatting>
  <conditionalFormatting sqref="I69:I70 I65:I66">
    <cfRule type="expression" dxfId="29" priority="5" stopIfTrue="1">
      <formula>hasformula(I74)</formula>
    </cfRule>
    <cfRule type="expression" dxfId="28" priority="6" stopIfTrue="1">
      <formula>hasformula(I65:I1062)</formula>
    </cfRule>
    <cfRule type="expression" priority="7" stopIfTrue="1">
      <formula>hasformula(I74)</formula>
    </cfRule>
    <cfRule type="expression" priority="8" stopIfTrue="1">
      <formula>hasformula(I65:I1062)</formula>
    </cfRule>
  </conditionalFormatting>
  <conditionalFormatting sqref="C40:C43 C33:C34">
    <cfRule type="expression" dxfId="27" priority="9" stopIfTrue="1">
      <formula>hasformula(C44)</formula>
    </cfRule>
    <cfRule type="expression" dxfId="26" priority="10" stopIfTrue="1">
      <formula>hasformula(G33:G1026)</formula>
    </cfRule>
    <cfRule type="expression" priority="11" stopIfTrue="1">
      <formula>hasformula(C44)</formula>
    </cfRule>
    <cfRule type="expression" priority="12" stopIfTrue="1">
      <formula>hasformula(G33:G1026)</formula>
    </cfRule>
  </conditionalFormatting>
  <conditionalFormatting sqref="C62">
    <cfRule type="expression" dxfId="25" priority="13" stopIfTrue="1">
      <formula>hasformula(#REF!)</formula>
    </cfRule>
    <cfRule type="expression" dxfId="24" priority="14" stopIfTrue="1">
      <formula>hasformula(G62:G1054)</formula>
    </cfRule>
    <cfRule type="expression" priority="15" stopIfTrue="1">
      <formula>hasformula(#REF!)</formula>
    </cfRule>
    <cfRule type="expression" priority="16" stopIfTrue="1">
      <formula>hasformula(G62:G1054)</formula>
    </cfRule>
  </conditionalFormatting>
  <conditionalFormatting sqref="C32 C11:C30">
    <cfRule type="expression" dxfId="23" priority="17" stopIfTrue="1">
      <formula>hasformula(C21)</formula>
    </cfRule>
    <cfRule type="expression" dxfId="22" priority="18" stopIfTrue="1">
      <formula>hasformula(G11:G1004)</formula>
    </cfRule>
    <cfRule type="expression" priority="19" stopIfTrue="1">
      <formula>hasformula(C21)</formula>
    </cfRule>
    <cfRule type="expression" priority="20" stopIfTrue="1">
      <formula>hasformula(G11:G1004)</formula>
    </cfRule>
  </conditionalFormatting>
  <conditionalFormatting sqref="C60:C61 C64">
    <cfRule type="expression" dxfId="21" priority="21" stopIfTrue="1">
      <formula>hasformula(G65)</formula>
    </cfRule>
    <cfRule type="expression" dxfId="20" priority="22" stopIfTrue="1">
      <formula>hasformula(G60:G1052)</formula>
    </cfRule>
    <cfRule type="expression" priority="23" stopIfTrue="1">
      <formula>hasformula(G65)</formula>
    </cfRule>
    <cfRule type="expression" priority="24" stopIfTrue="1">
      <formula>hasformula(G60:G1052)</formula>
    </cfRule>
  </conditionalFormatting>
  <conditionalFormatting sqref="C63">
    <cfRule type="expression" dxfId="19" priority="25" stopIfTrue="1">
      <formula>hasformula(G67)</formula>
    </cfRule>
    <cfRule type="expression" dxfId="18" priority="26" stopIfTrue="1">
      <formula>hasformula(G63:G1055)</formula>
    </cfRule>
    <cfRule type="expression" priority="27" stopIfTrue="1">
      <formula>hasformula(G67)</formula>
    </cfRule>
    <cfRule type="expression" priority="28" stopIfTrue="1">
      <formula>hasformula(G63:G1055)</formula>
    </cfRule>
  </conditionalFormatting>
  <conditionalFormatting sqref="I6:I8">
    <cfRule type="expression" dxfId="17" priority="29" stopIfTrue="1">
      <formula>hasformula(#REF!)</formula>
    </cfRule>
    <cfRule type="expression" dxfId="16" priority="30" stopIfTrue="1">
      <formula>hasformula(I6:I999)</formula>
    </cfRule>
    <cfRule type="expression" priority="31" stopIfTrue="1">
      <formula>hasformula(#REF!)</formula>
    </cfRule>
    <cfRule type="expression" priority="32" stopIfTrue="1">
      <formula>hasformula(I6:I999)</formula>
    </cfRule>
  </conditionalFormatting>
  <conditionalFormatting sqref="E40 E33:E34">
    <cfRule type="expression" dxfId="15" priority="33" stopIfTrue="1">
      <formula>hasformula(E44)</formula>
    </cfRule>
    <cfRule type="expression" dxfId="14" priority="34" stopIfTrue="1">
      <formula>hasformula(G33:G1026)</formula>
    </cfRule>
    <cfRule type="expression" priority="35" stopIfTrue="1">
      <formula>hasformula(E44)</formula>
    </cfRule>
    <cfRule type="expression" priority="36" stopIfTrue="1">
      <formula>hasformula(G33:G1026)</formula>
    </cfRule>
  </conditionalFormatting>
  <conditionalFormatting sqref="E32 E11:E30">
    <cfRule type="expression" dxfId="13" priority="37" stopIfTrue="1">
      <formula>hasformula(E21)</formula>
    </cfRule>
    <cfRule type="expression" dxfId="12" priority="38" stopIfTrue="1">
      <formula>hasformula(G11:G1004)</formula>
    </cfRule>
    <cfRule type="expression" priority="39" stopIfTrue="1">
      <formula>hasformula(E21)</formula>
    </cfRule>
    <cfRule type="expression" priority="40" stopIfTrue="1">
      <formula>hasformula(G11:G1004)</formula>
    </cfRule>
  </conditionalFormatting>
  <conditionalFormatting sqref="C44:C54">
    <cfRule type="expression" dxfId="11" priority="41" stopIfTrue="1">
      <formula>hasformula(C54)</formula>
    </cfRule>
    <cfRule type="expression" dxfId="10" priority="42" stopIfTrue="1">
      <formula>hasformula(G44:G1036)</formula>
    </cfRule>
    <cfRule type="expression" priority="43" stopIfTrue="1">
      <formula>hasformula(C54)</formula>
    </cfRule>
    <cfRule type="expression" priority="44" stopIfTrue="1">
      <formula>hasformula(G44:G1036)</formula>
    </cfRule>
  </conditionalFormatting>
  <conditionalFormatting sqref="C55:C59">
    <cfRule type="expression" dxfId="9" priority="45" stopIfTrue="1">
      <formula>hasformula(#REF!)</formula>
    </cfRule>
    <cfRule type="expression" dxfId="8" priority="46" stopIfTrue="1">
      <formula>hasformula(G55:G1047)</formula>
    </cfRule>
    <cfRule type="expression" priority="47" stopIfTrue="1">
      <formula>hasformula(#REF!)</formula>
    </cfRule>
    <cfRule type="expression" priority="48" stopIfTrue="1">
      <formula>hasformula(G55:G1047)</formula>
    </cfRule>
  </conditionalFormatting>
  <conditionalFormatting sqref="I64533:I65520">
    <cfRule type="expression" dxfId="7" priority="49" stopIfTrue="1">
      <formula>hasformula(I64543)</formula>
    </cfRule>
    <cfRule type="expression" dxfId="6" priority="50" stopIfTrue="1">
      <formula>hasformula(I2:I64533)</formula>
    </cfRule>
    <cfRule type="expression" priority="51" stopIfTrue="1">
      <formula>hasformula(I64543)</formula>
    </cfRule>
    <cfRule type="expression" priority="52" stopIfTrue="1">
      <formula>hasformula(I2:I64533)</formula>
    </cfRule>
  </conditionalFormatting>
  <conditionalFormatting sqref="I65535:I65536">
    <cfRule type="expression" dxfId="5" priority="53" stopIfTrue="1">
      <formula>hasformula(I14)</formula>
    </cfRule>
    <cfRule type="expression" dxfId="4" priority="54" stopIfTrue="1">
      <formula>hasformula(I999:I65536)</formula>
    </cfRule>
    <cfRule type="expression" priority="55" stopIfTrue="1">
      <formula>hasformula(I14)</formula>
    </cfRule>
    <cfRule type="expression" priority="56" stopIfTrue="1">
      <formula>hasformula(I999:I65536)</formula>
    </cfRule>
  </conditionalFormatting>
  <conditionalFormatting sqref="I65521:I65534">
    <cfRule type="expression" dxfId="3" priority="57" stopIfTrue="1">
      <formula>hasformula(I1)</formula>
    </cfRule>
    <cfRule type="expression" dxfId="2" priority="58" stopIfTrue="1">
      <formula>hasformula(I985:I65521)</formula>
    </cfRule>
    <cfRule type="expression" priority="59" stopIfTrue="1">
      <formula>hasformula(I1)</formula>
    </cfRule>
    <cfRule type="expression" priority="60" stopIfTrue="1">
      <formula>hasformula(I985:I65521)</formula>
    </cfRule>
  </conditionalFormatting>
  <conditionalFormatting sqref="I1:I5">
    <cfRule type="expression" dxfId="1" priority="61" stopIfTrue="1">
      <formula>hasformula(#REF!)</formula>
    </cfRule>
    <cfRule type="expression" dxfId="0" priority="62" stopIfTrue="1">
      <formula>hasformula(I1:I993)</formula>
    </cfRule>
    <cfRule type="expression" priority="63" stopIfTrue="1">
      <formula>hasformula(#REF!)</formula>
    </cfRule>
    <cfRule type="expression" priority="64" stopIfTrue="1">
      <formula>hasformula(I1:I993)</formula>
    </cfRule>
  </conditionalFormatting>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pageOrder="overThenDown" orientation="portrait" cellComments="atEnd" r:id="rId1"/>
  <headerFooter alignWithMargins="0">
    <oddHeader>&amp;C&amp;"Arial,Bold"FY14 Evaluation Data (BB-104</oddHeader>
    <oddFooter>&amp;C&amp;8&amp;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J71"/>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6.42578125" style="1125" customWidth="1"/>
    <col min="3" max="3" width="11.140625" style="1510" customWidth="1"/>
    <col min="4" max="4" width="3.140625" style="1124" bestFit="1" customWidth="1"/>
    <col min="5" max="5" width="11.140625" style="297" customWidth="1"/>
    <col min="6" max="6" width="2.85546875" style="1123" customWidth="1"/>
    <col min="7" max="7" width="11.140625" style="297" customWidth="1"/>
    <col min="8" max="8" width="3.140625" style="1123" bestFit="1" customWidth="1"/>
    <col min="9" max="9" width="11.140625" style="297" customWidth="1"/>
    <col min="10" max="10" width="3.140625" style="1123" bestFit="1" customWidth="1"/>
    <col min="11" max="16384" width="9.140625" style="1122"/>
  </cols>
  <sheetData>
    <row r="1" spans="1:10" s="1154" customFormat="1" ht="15.75">
      <c r="A1" s="1158" t="s">
        <v>53</v>
      </c>
      <c r="B1" s="1167">
        <v>2016</v>
      </c>
      <c r="C1" s="1530"/>
      <c r="E1" s="1166"/>
      <c r="G1" s="1165"/>
      <c r="H1" s="1159"/>
      <c r="I1" s="1165"/>
      <c r="J1" s="1159"/>
    </row>
    <row r="2" spans="1:10" s="1154" customFormat="1" ht="15.75">
      <c r="A2" s="1158" t="s">
        <v>52</v>
      </c>
      <c r="B2" s="1164" t="s">
        <v>51</v>
      </c>
      <c r="C2" s="1529" t="s">
        <v>50</v>
      </c>
      <c r="D2" s="1159"/>
      <c r="E2" s="1163"/>
      <c r="F2" s="1161"/>
      <c r="G2" s="1163"/>
      <c r="H2" s="1159"/>
      <c r="I2" s="1163"/>
      <c r="J2" s="1159"/>
    </row>
    <row r="3" spans="1:10" s="1154" customFormat="1" ht="15.75">
      <c r="A3" s="1158" t="s">
        <v>49</v>
      </c>
      <c r="B3" s="1162" t="s">
        <v>1278</v>
      </c>
      <c r="C3" s="1528" t="s">
        <v>1647</v>
      </c>
      <c r="D3" s="1159"/>
      <c r="E3" s="1160"/>
      <c r="F3" s="1161"/>
      <c r="G3" s="1160"/>
      <c r="H3" s="1159"/>
      <c r="I3" s="1160"/>
      <c r="J3" s="1159"/>
    </row>
    <row r="4" spans="1:10" s="1154" customFormat="1" ht="15.75">
      <c r="A4" s="1158" t="s">
        <v>2071</v>
      </c>
      <c r="B4" s="1162" t="s">
        <v>1728</v>
      </c>
      <c r="C4" s="1528" t="s">
        <v>1727</v>
      </c>
      <c r="D4" s="1159"/>
      <c r="E4" s="1160"/>
      <c r="F4" s="1161"/>
      <c r="G4" s="1160"/>
      <c r="H4" s="1159"/>
      <c r="I4" s="1160"/>
      <c r="J4" s="1159"/>
    </row>
    <row r="5" spans="1:10" s="1154" customFormat="1" ht="15.75">
      <c r="A5" s="1158" t="s">
        <v>43</v>
      </c>
      <c r="B5" s="1157" t="s">
        <v>2070</v>
      </c>
      <c r="C5" s="1527" t="s">
        <v>2069</v>
      </c>
      <c r="D5" s="1156"/>
      <c r="E5" s="1155"/>
      <c r="G5" s="1155"/>
      <c r="I5" s="1155"/>
    </row>
    <row r="6" spans="1:10" s="1142" customFormat="1">
      <c r="A6" s="1153"/>
      <c r="B6" s="1152"/>
      <c r="C6" s="1526"/>
      <c r="D6" s="1150"/>
      <c r="E6" s="1151"/>
      <c r="F6" s="1150"/>
      <c r="G6" s="1151"/>
      <c r="H6" s="1150"/>
      <c r="I6" s="1151" t="s">
        <v>41</v>
      </c>
      <c r="J6" s="1150"/>
    </row>
    <row r="7" spans="1:10">
      <c r="C7" s="1525" t="s">
        <v>40</v>
      </c>
      <c r="D7" s="1148" t="s">
        <v>37</v>
      </c>
      <c r="E7" s="1149" t="s">
        <v>40</v>
      </c>
      <c r="F7" s="1148" t="s">
        <v>37</v>
      </c>
      <c r="G7" s="1149" t="s">
        <v>39</v>
      </c>
      <c r="H7" s="1148" t="s">
        <v>37</v>
      </c>
      <c r="I7" s="1149" t="s">
        <v>38</v>
      </c>
      <c r="J7" s="1148" t="s">
        <v>37</v>
      </c>
    </row>
    <row r="8" spans="1:10" s="1142" customFormat="1" ht="14.25">
      <c r="A8" s="1147"/>
      <c r="B8" s="1146"/>
      <c r="C8" s="1524"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row>
    <row r="10" spans="1:10" s="433" customFormat="1">
      <c r="A10" s="412" t="s">
        <v>1819</v>
      </c>
      <c r="B10" s="1141"/>
    </row>
    <row r="11" spans="1:10" s="242" customFormat="1">
      <c r="A11" s="121" t="s">
        <v>1873</v>
      </c>
      <c r="B11" s="1096"/>
      <c r="C11" s="205">
        <f>C13+C19</f>
        <v>6838</v>
      </c>
      <c r="D11" s="187"/>
      <c r="E11" s="119">
        <f>E13+E19</f>
        <v>6863</v>
      </c>
      <c r="F11" s="187"/>
      <c r="G11" s="119">
        <f>G13+G19</f>
        <v>6906</v>
      </c>
      <c r="H11" s="187"/>
      <c r="I11" s="119">
        <f>I13+I19</f>
        <v>6906</v>
      </c>
    </row>
    <row r="12" spans="1:10" s="242" customFormat="1">
      <c r="A12" s="121" t="s">
        <v>1872</v>
      </c>
      <c r="B12" s="1096"/>
      <c r="C12" s="205">
        <f>C14+C20</f>
        <v>6578</v>
      </c>
      <c r="D12" s="187"/>
      <c r="E12" s="119">
        <f>E14+E20</f>
        <v>6666</v>
      </c>
      <c r="F12" s="187"/>
      <c r="G12" s="119">
        <f>G14+G20</f>
        <v>6709</v>
      </c>
      <c r="H12" s="187"/>
      <c r="I12" s="119">
        <f>I14+I20</f>
        <v>6709</v>
      </c>
    </row>
    <row r="13" spans="1:10" s="242" customFormat="1">
      <c r="A13" s="1140" t="s">
        <v>1863</v>
      </c>
      <c r="B13" s="1192"/>
      <c r="C13" s="205">
        <f>C15+C17</f>
        <v>6309</v>
      </c>
      <c r="D13" s="187"/>
      <c r="E13" s="119">
        <f>E15+E17</f>
        <v>6354</v>
      </c>
      <c r="F13" s="187"/>
      <c r="G13" s="119">
        <f>G15+G17</f>
        <v>6422</v>
      </c>
      <c r="H13" s="187"/>
      <c r="I13" s="119">
        <f>I15+I17</f>
        <v>6422</v>
      </c>
    </row>
    <row r="14" spans="1:10" s="242" customFormat="1">
      <c r="A14" s="1140" t="s">
        <v>1871</v>
      </c>
      <c r="B14" s="1192"/>
      <c r="C14" s="205">
        <f>C16+C18</f>
        <v>6268</v>
      </c>
      <c r="D14" s="187"/>
      <c r="E14" s="119">
        <f>E16+E18</f>
        <v>6364</v>
      </c>
      <c r="F14" s="187"/>
      <c r="G14" s="119">
        <f>G16+G18</f>
        <v>6410</v>
      </c>
      <c r="H14" s="187"/>
      <c r="I14" s="119">
        <f>I16+I18</f>
        <v>6410</v>
      </c>
    </row>
    <row r="15" spans="1:10" s="242" customFormat="1">
      <c r="A15" s="307" t="s">
        <v>1869</v>
      </c>
      <c r="B15" s="1192"/>
      <c r="C15" s="1522">
        <v>6131</v>
      </c>
      <c r="D15" s="187"/>
      <c r="E15" s="1521">
        <v>6180</v>
      </c>
      <c r="F15" s="187"/>
      <c r="G15" s="119">
        <v>6240</v>
      </c>
      <c r="I15" s="119">
        <v>6240</v>
      </c>
    </row>
    <row r="16" spans="1:10" s="242" customFormat="1">
      <c r="A16" s="307" t="s">
        <v>1868</v>
      </c>
      <c r="B16" s="1192"/>
      <c r="C16" s="1522">
        <v>6199</v>
      </c>
      <c r="D16" s="187"/>
      <c r="E16" s="1521">
        <v>6297</v>
      </c>
      <c r="F16" s="187"/>
      <c r="G16" s="119">
        <v>6338</v>
      </c>
      <c r="I16" s="119">
        <v>6338</v>
      </c>
    </row>
    <row r="17" spans="1:9" s="242" customFormat="1">
      <c r="A17" s="307" t="s">
        <v>1867</v>
      </c>
      <c r="B17" s="1192"/>
      <c r="C17" s="1522">
        <v>178</v>
      </c>
      <c r="D17" s="187"/>
      <c r="E17" s="1521">
        <v>174</v>
      </c>
      <c r="F17" s="187"/>
      <c r="G17" s="119">
        <v>182</v>
      </c>
      <c r="I17" s="119">
        <v>182</v>
      </c>
    </row>
    <row r="18" spans="1:9" s="242" customFormat="1">
      <c r="A18" s="307" t="s">
        <v>1866</v>
      </c>
      <c r="B18" s="1192"/>
      <c r="C18" s="1522">
        <v>69</v>
      </c>
      <c r="D18" s="187"/>
      <c r="E18" s="1521">
        <v>67</v>
      </c>
      <c r="F18" s="187"/>
      <c r="G18" s="119">
        <v>72</v>
      </c>
      <c r="I18" s="119">
        <v>72</v>
      </c>
    </row>
    <row r="19" spans="1:9" s="242" customFormat="1">
      <c r="A19" s="1140" t="s">
        <v>1862</v>
      </c>
      <c r="B19" s="1192"/>
      <c r="C19" s="205">
        <f>C21+C23</f>
        <v>529</v>
      </c>
      <c r="D19" s="187"/>
      <c r="E19" s="119">
        <f>E21+E23</f>
        <v>509</v>
      </c>
      <c r="F19" s="187"/>
      <c r="G19" s="119">
        <f>G21+G23</f>
        <v>484</v>
      </c>
      <c r="I19" s="119">
        <f>I21+I23</f>
        <v>484</v>
      </c>
    </row>
    <row r="20" spans="1:9" s="242" customFormat="1">
      <c r="A20" s="1140" t="s">
        <v>1870</v>
      </c>
      <c r="B20" s="1192"/>
      <c r="C20" s="205">
        <f>C22+C24</f>
        <v>310</v>
      </c>
      <c r="D20" s="187"/>
      <c r="E20" s="119">
        <f>E22+E24</f>
        <v>302</v>
      </c>
      <c r="F20" s="187"/>
      <c r="G20" s="119">
        <f>G22+G24</f>
        <v>299</v>
      </c>
      <c r="I20" s="119">
        <f>I22+I24</f>
        <v>299</v>
      </c>
    </row>
    <row r="21" spans="1:9" s="242" customFormat="1">
      <c r="A21" s="307" t="s">
        <v>1869</v>
      </c>
      <c r="B21" s="1192"/>
      <c r="C21" s="126">
        <v>205</v>
      </c>
      <c r="D21" s="187"/>
      <c r="E21" s="1521">
        <v>198</v>
      </c>
      <c r="F21" s="187"/>
      <c r="G21" s="119">
        <v>196</v>
      </c>
      <c r="I21" s="119">
        <v>196</v>
      </c>
    </row>
    <row r="22" spans="1:9" s="242" customFormat="1">
      <c r="A22" s="307" t="s">
        <v>1868</v>
      </c>
      <c r="B22" s="1192"/>
      <c r="C22" s="126">
        <v>183</v>
      </c>
      <c r="D22" s="187"/>
      <c r="E22" s="1521">
        <v>179</v>
      </c>
      <c r="F22" s="187"/>
      <c r="G22" s="119">
        <v>190</v>
      </c>
      <c r="I22" s="119">
        <v>190</v>
      </c>
    </row>
    <row r="23" spans="1:9" s="242" customFormat="1">
      <c r="A23" s="307" t="s">
        <v>1867</v>
      </c>
      <c r="B23" s="1192"/>
      <c r="C23" s="126">
        <v>324</v>
      </c>
      <c r="D23" s="187"/>
      <c r="E23" s="1521">
        <v>311</v>
      </c>
      <c r="F23" s="187"/>
      <c r="G23" s="119">
        <v>288</v>
      </c>
      <c r="I23" s="119">
        <v>288</v>
      </c>
    </row>
    <row r="24" spans="1:9" s="242" customFormat="1">
      <c r="A24" s="307" t="s">
        <v>1866</v>
      </c>
      <c r="B24" s="1192"/>
      <c r="C24" s="126">
        <v>127</v>
      </c>
      <c r="D24" s="187"/>
      <c r="E24" s="1521">
        <v>123</v>
      </c>
      <c r="F24" s="187"/>
      <c r="G24" s="119">
        <v>109</v>
      </c>
      <c r="I24" s="119">
        <v>109</v>
      </c>
    </row>
    <row r="25" spans="1:9" s="242" customFormat="1">
      <c r="A25" s="1423" t="s">
        <v>1861</v>
      </c>
      <c r="B25" s="1192"/>
      <c r="C25" s="1522">
        <v>75</v>
      </c>
      <c r="D25" s="187"/>
      <c r="E25" s="1521">
        <v>75</v>
      </c>
      <c r="F25" s="187"/>
      <c r="G25" s="119">
        <v>75</v>
      </c>
      <c r="I25" s="119">
        <v>75</v>
      </c>
    </row>
    <row r="26" spans="1:9" s="242" customFormat="1">
      <c r="A26" s="121" t="s">
        <v>1860</v>
      </c>
      <c r="B26" s="1096"/>
      <c r="C26" s="1522">
        <v>2500</v>
      </c>
      <c r="D26" s="187"/>
      <c r="E26" s="1521">
        <v>2600</v>
      </c>
      <c r="F26" s="187"/>
      <c r="G26" s="119">
        <v>2600</v>
      </c>
      <c r="I26" s="119">
        <v>2728</v>
      </c>
    </row>
    <row r="27" spans="1:9" s="242" customFormat="1">
      <c r="A27" s="121" t="s">
        <v>1859</v>
      </c>
      <c r="B27" s="1096"/>
      <c r="C27" s="1390"/>
      <c r="D27" s="187"/>
      <c r="E27" s="1390"/>
      <c r="F27" s="187"/>
      <c r="G27" s="1390"/>
      <c r="I27" s="1390"/>
    </row>
    <row r="28" spans="1:9" s="242" customFormat="1">
      <c r="A28" s="1140" t="s">
        <v>1858</v>
      </c>
      <c r="B28" s="1096"/>
      <c r="C28" s="1522">
        <v>1490</v>
      </c>
      <c r="D28" s="187"/>
      <c r="E28" s="1521">
        <v>1476</v>
      </c>
      <c r="F28" s="187"/>
      <c r="G28" s="119">
        <v>1476</v>
      </c>
      <c r="I28" s="119">
        <v>1582</v>
      </c>
    </row>
    <row r="29" spans="1:9" s="242" customFormat="1">
      <c r="A29" s="1140" t="s">
        <v>1857</v>
      </c>
      <c r="B29" s="1096"/>
      <c r="C29" s="1522">
        <v>374</v>
      </c>
      <c r="D29" s="187"/>
      <c r="E29" s="1521">
        <v>434</v>
      </c>
      <c r="F29" s="187"/>
      <c r="G29" s="119">
        <v>434</v>
      </c>
      <c r="I29" s="119">
        <v>389</v>
      </c>
    </row>
    <row r="30" spans="1:9" s="242" customFormat="1">
      <c r="A30" s="121" t="s">
        <v>2059</v>
      </c>
      <c r="B30" s="1096"/>
      <c r="C30" s="1523" t="s">
        <v>2031</v>
      </c>
      <c r="D30" s="187"/>
      <c r="E30" s="1523" t="s">
        <v>2031</v>
      </c>
      <c r="F30" s="187"/>
      <c r="G30" s="1523" t="s">
        <v>2031</v>
      </c>
      <c r="I30" s="1523" t="s">
        <v>2031</v>
      </c>
    </row>
    <row r="31" spans="1:9" s="242" customFormat="1">
      <c r="A31" s="121" t="s">
        <v>1816</v>
      </c>
      <c r="B31" s="1096"/>
      <c r="C31" s="1390"/>
      <c r="D31" s="187"/>
      <c r="E31" s="700"/>
      <c r="F31" s="187"/>
      <c r="G31" s="700"/>
      <c r="I31" s="700"/>
    </row>
    <row r="32" spans="1:9" s="242" customFormat="1">
      <c r="A32" s="1140" t="s">
        <v>856</v>
      </c>
      <c r="B32" s="1096"/>
      <c r="C32" s="205">
        <f>C38+C36+C34</f>
        <v>3385</v>
      </c>
      <c r="D32" s="187"/>
      <c r="E32" s="119">
        <f>E38+E36+E34</f>
        <v>3385</v>
      </c>
      <c r="F32" s="187"/>
      <c r="G32" s="119">
        <f>G38+G36+G34</f>
        <v>3920</v>
      </c>
      <c r="I32" s="119">
        <f>I38+I36+I34</f>
        <v>3920</v>
      </c>
    </row>
    <row r="33" spans="1:9" s="242" customFormat="1">
      <c r="A33" s="1140" t="s">
        <v>1959</v>
      </c>
      <c r="B33" s="1096"/>
      <c r="C33" s="205">
        <f>C39+C37+C35</f>
        <v>1141.6707317073171</v>
      </c>
      <c r="D33" s="187"/>
      <c r="E33" s="119">
        <f>E39+E37+E35</f>
        <v>1141.6707317073171</v>
      </c>
      <c r="F33" s="187"/>
      <c r="G33" s="119">
        <f>G39+G37+G35</f>
        <v>1312</v>
      </c>
      <c r="I33" s="119">
        <f>I39+I37+I35</f>
        <v>1312</v>
      </c>
    </row>
    <row r="34" spans="1:9" s="242" customFormat="1">
      <c r="A34" s="307" t="s">
        <v>2001</v>
      </c>
      <c r="B34" s="1096"/>
      <c r="C34" s="1522">
        <v>1127</v>
      </c>
      <c r="E34" s="1521">
        <v>1127</v>
      </c>
      <c r="F34" s="187"/>
      <c r="G34" s="119">
        <v>1125</v>
      </c>
      <c r="I34" s="119">
        <v>1125</v>
      </c>
    </row>
    <row r="35" spans="1:9" s="242" customFormat="1">
      <c r="A35" s="307" t="s">
        <v>2024</v>
      </c>
      <c r="B35" s="1096"/>
      <c r="C35" s="1522">
        <v>419</v>
      </c>
      <c r="E35" s="1521">
        <v>419</v>
      </c>
      <c r="F35" s="187"/>
      <c r="G35" s="119">
        <v>404</v>
      </c>
      <c r="I35" s="119">
        <v>404</v>
      </c>
    </row>
    <row r="36" spans="1:9" s="242" customFormat="1">
      <c r="A36" s="307" t="s">
        <v>1999</v>
      </c>
      <c r="B36" s="1096"/>
      <c r="C36" s="1522">
        <v>337</v>
      </c>
      <c r="E36" s="1521">
        <v>337</v>
      </c>
      <c r="F36" s="187"/>
      <c r="G36" s="119">
        <v>248</v>
      </c>
      <c r="I36" s="119">
        <v>248</v>
      </c>
    </row>
    <row r="37" spans="1:9" s="242" customFormat="1">
      <c r="A37" s="307" t="s">
        <v>2023</v>
      </c>
      <c r="B37" s="1096"/>
      <c r="C37" s="1522">
        <v>137</v>
      </c>
      <c r="E37" s="1521">
        <v>137</v>
      </c>
      <c r="F37" s="187"/>
      <c r="G37" s="119">
        <v>125</v>
      </c>
      <c r="I37" s="119">
        <v>125</v>
      </c>
    </row>
    <row r="38" spans="1:9" s="242" customFormat="1">
      <c r="A38" s="307" t="s">
        <v>2068</v>
      </c>
      <c r="B38" s="1096"/>
      <c r="C38" s="1522">
        <v>1921</v>
      </c>
      <c r="E38" s="1521">
        <v>1921</v>
      </c>
      <c r="F38" s="187"/>
      <c r="G38" s="119">
        <v>2547</v>
      </c>
      <c r="I38" s="119">
        <v>2547</v>
      </c>
    </row>
    <row r="39" spans="1:9" s="242" customFormat="1">
      <c r="A39" s="307" t="s">
        <v>2067</v>
      </c>
      <c r="B39" s="1096"/>
      <c r="C39" s="1522">
        <f>C38/3.28</f>
        <v>585.67073170731715</v>
      </c>
      <c r="E39" s="1521">
        <f>E38/3.28</f>
        <v>585.67073170731715</v>
      </c>
      <c r="F39" s="187"/>
      <c r="G39" s="119">
        <v>783</v>
      </c>
      <c r="I39" s="119">
        <v>783</v>
      </c>
    </row>
    <row r="40" spans="1:9" s="242" customFormat="1">
      <c r="A40" s="1140" t="s">
        <v>2066</v>
      </c>
      <c r="B40" s="1096"/>
      <c r="C40" s="117">
        <f>3723000+6612000</f>
        <v>10335000</v>
      </c>
      <c r="E40" s="116">
        <f>4046000+5462000</f>
        <v>9508000</v>
      </c>
      <c r="F40" s="187"/>
      <c r="G40" s="1520">
        <f>5315000+7021000</f>
        <v>12336000</v>
      </c>
      <c r="I40" s="1520">
        <f>5315000+7021000</f>
        <v>12336000</v>
      </c>
    </row>
    <row r="41" spans="1:9" s="242" customFormat="1">
      <c r="A41" s="121" t="s">
        <v>1846</v>
      </c>
      <c r="B41" s="1096"/>
      <c r="C41" s="126">
        <v>1159</v>
      </c>
      <c r="E41" s="119">
        <v>1198</v>
      </c>
      <c r="F41" s="187"/>
      <c r="G41" s="243">
        <v>1194</v>
      </c>
      <c r="I41" s="244"/>
    </row>
    <row r="42" spans="1:9" s="242" customFormat="1">
      <c r="A42" s="1140" t="s">
        <v>1949</v>
      </c>
      <c r="B42" s="1096"/>
      <c r="C42" s="1519">
        <v>633</v>
      </c>
      <c r="E42" s="119">
        <v>633</v>
      </c>
      <c r="F42" s="187"/>
      <c r="G42" s="243">
        <v>623</v>
      </c>
      <c r="I42" s="244"/>
    </row>
    <row r="43" spans="1:9" s="242" customFormat="1">
      <c r="A43" s="1140" t="s">
        <v>1894</v>
      </c>
      <c r="B43" s="1096"/>
      <c r="C43" s="1519">
        <v>608</v>
      </c>
      <c r="E43" s="119">
        <v>612</v>
      </c>
      <c r="F43" s="187"/>
      <c r="G43" s="243">
        <v>597</v>
      </c>
      <c r="I43" s="244"/>
    </row>
    <row r="44" spans="1:9" s="242" customFormat="1">
      <c r="A44" s="1140" t="s">
        <v>1892</v>
      </c>
      <c r="B44" s="1096"/>
      <c r="C44" s="1519">
        <v>618</v>
      </c>
      <c r="E44" s="119">
        <v>618</v>
      </c>
      <c r="F44" s="187"/>
      <c r="G44" s="243">
        <v>604</v>
      </c>
      <c r="I44" s="244"/>
    </row>
    <row r="45" spans="1:9" s="242" customFormat="1">
      <c r="A45" s="1140" t="s">
        <v>1888</v>
      </c>
      <c r="B45" s="1096"/>
      <c r="C45" s="1518">
        <f>C42+C43+C44</f>
        <v>1859</v>
      </c>
      <c r="E45" s="1518">
        <f>E42+E43+E44</f>
        <v>1863</v>
      </c>
      <c r="F45" s="187"/>
      <c r="G45" s="336">
        <f>G42+G43+G44</f>
        <v>1824</v>
      </c>
      <c r="I45" s="1517"/>
    </row>
    <row r="46" spans="1:9" s="242" customFormat="1">
      <c r="A46" s="121" t="s">
        <v>2022</v>
      </c>
      <c r="B46" s="1096"/>
    </row>
    <row r="47" spans="1:9" s="242" customFormat="1">
      <c r="A47" s="1140" t="s">
        <v>1831</v>
      </c>
      <c r="B47" s="1096"/>
      <c r="C47" s="400">
        <v>0.93500000000000005</v>
      </c>
      <c r="E47" s="1516">
        <v>0.93400000000000005</v>
      </c>
      <c r="G47" s="1515"/>
      <c r="I47" s="1515"/>
    </row>
    <row r="48" spans="1:9" s="242" customFormat="1">
      <c r="A48" s="1140" t="s">
        <v>1830</v>
      </c>
      <c r="B48" s="1096"/>
      <c r="C48" s="400">
        <v>0.78</v>
      </c>
      <c r="E48" s="1516">
        <v>0.84399999999999997</v>
      </c>
      <c r="G48" s="1515"/>
      <c r="I48" s="1515"/>
    </row>
    <row r="49" spans="1:10" s="242" customFormat="1">
      <c r="A49" s="121" t="s">
        <v>1829</v>
      </c>
      <c r="B49" s="1096"/>
    </row>
    <row r="50" spans="1:10" s="187" customFormat="1">
      <c r="A50" s="1194" t="s">
        <v>1885</v>
      </c>
      <c r="B50" s="1192"/>
      <c r="C50" s="116">
        <v>29624</v>
      </c>
      <c r="E50" s="116">
        <v>29652</v>
      </c>
      <c r="G50" s="116">
        <v>31264</v>
      </c>
      <c r="I50" s="1514"/>
    </row>
    <row r="51" spans="1:10" s="242" customFormat="1">
      <c r="A51" s="1194" t="s">
        <v>1827</v>
      </c>
      <c r="B51" s="1192"/>
      <c r="C51" s="116">
        <v>10102</v>
      </c>
      <c r="E51" s="116">
        <v>10355</v>
      </c>
      <c r="G51" s="116">
        <v>10564</v>
      </c>
      <c r="I51" s="1513"/>
    </row>
    <row r="52" spans="1:10" s="242" customFormat="1">
      <c r="A52" s="1194" t="s">
        <v>1826</v>
      </c>
      <c r="B52" s="1192"/>
      <c r="C52" s="116">
        <v>20254</v>
      </c>
      <c r="E52" s="116">
        <f>10380*2</f>
        <v>20760</v>
      </c>
      <c r="G52" s="116">
        <v>21175</v>
      </c>
      <c r="I52" s="1513"/>
    </row>
    <row r="53" spans="1:10" s="242" customFormat="1">
      <c r="A53" s="1194" t="s">
        <v>1825</v>
      </c>
      <c r="B53" s="1192"/>
      <c r="C53" s="116">
        <v>4600</v>
      </c>
      <c r="E53" s="116">
        <v>4375</v>
      </c>
      <c r="G53" s="116">
        <v>4450</v>
      </c>
    </row>
    <row r="54" spans="1:10" s="242" customFormat="1">
      <c r="A54" s="307"/>
      <c r="B54" s="1096"/>
      <c r="G54" s="187"/>
    </row>
    <row r="55" spans="1:10" s="433" customFormat="1">
      <c r="A55" s="412" t="s">
        <v>305</v>
      </c>
      <c r="B55" s="1141"/>
      <c r="G55" s="435"/>
    </row>
    <row r="56" spans="1:10" s="433" customFormat="1">
      <c r="A56" s="412" t="s">
        <v>1819</v>
      </c>
      <c r="B56" s="1141"/>
      <c r="G56" s="435"/>
    </row>
    <row r="57" spans="1:10" s="242" customFormat="1">
      <c r="A57" s="121" t="s">
        <v>1818</v>
      </c>
      <c r="B57" s="1096"/>
      <c r="G57" s="187"/>
    </row>
    <row r="58" spans="1:10" s="242" customFormat="1">
      <c r="A58" s="1140" t="s">
        <v>1007</v>
      </c>
      <c r="B58" s="1096"/>
      <c r="C58" s="116">
        <v>57493000</v>
      </c>
      <c r="D58" s="337"/>
      <c r="E58" s="116">
        <v>56335000</v>
      </c>
      <c r="G58" s="174">
        <v>60920000</v>
      </c>
      <c r="I58" s="1513"/>
    </row>
    <row r="59" spans="1:10" s="242" customFormat="1">
      <c r="A59" s="1140" t="s">
        <v>1815</v>
      </c>
      <c r="B59" s="1096"/>
      <c r="C59" s="116">
        <v>14161000</v>
      </c>
      <c r="D59" s="337"/>
      <c r="E59" s="116">
        <v>14972000</v>
      </c>
      <c r="G59" s="116">
        <v>16256000</v>
      </c>
    </row>
    <row r="60" spans="1:10" s="242" customFormat="1">
      <c r="A60" s="1140" t="s">
        <v>1814</v>
      </c>
      <c r="B60" s="1096"/>
      <c r="C60" s="116">
        <f>14516000</f>
        <v>14516000</v>
      </c>
      <c r="D60" s="337"/>
      <c r="E60" s="116">
        <v>15558000</v>
      </c>
      <c r="G60" s="116">
        <v>16907000</v>
      </c>
      <c r="I60" s="1513"/>
    </row>
    <row r="61" spans="1:10" s="242" customFormat="1">
      <c r="A61" s="1140" t="s">
        <v>1813</v>
      </c>
      <c r="B61" s="1096"/>
      <c r="C61" s="116">
        <v>12296000</v>
      </c>
      <c r="D61" s="337"/>
      <c r="E61" s="116">
        <v>13228000</v>
      </c>
      <c r="G61" s="116">
        <v>18032000</v>
      </c>
      <c r="I61" s="244"/>
    </row>
    <row r="62" spans="1:10" s="242" customFormat="1">
      <c r="A62" s="1140" t="s">
        <v>1812</v>
      </c>
      <c r="B62" s="1096"/>
      <c r="C62" s="116">
        <v>21216000</v>
      </c>
      <c r="D62" s="337"/>
      <c r="E62" s="116">
        <v>23811000</v>
      </c>
      <c r="G62" s="116">
        <v>25014000</v>
      </c>
    </row>
    <row r="63" spans="1:10" s="242" customFormat="1">
      <c r="A63" s="1140"/>
      <c r="B63" s="1096"/>
      <c r="C63" s="244"/>
    </row>
    <row r="64" spans="1:10" s="1132" customFormat="1">
      <c r="A64" s="1137" t="s">
        <v>1</v>
      </c>
      <c r="B64" s="1136"/>
      <c r="C64" s="1512"/>
      <c r="D64" s="1133"/>
      <c r="E64" s="1134"/>
      <c r="F64" s="1133"/>
      <c r="G64" s="1134"/>
      <c r="H64" s="1133"/>
      <c r="I64" s="1134"/>
      <c r="J64" s="1133"/>
    </row>
    <row r="65" spans="1:10" s="1511" customFormat="1" ht="27.75" customHeight="1">
      <c r="A65" s="1823" t="s">
        <v>2065</v>
      </c>
      <c r="B65" s="1819"/>
      <c r="C65" s="1832"/>
      <c r="D65" s="1819"/>
      <c r="E65" s="1832"/>
      <c r="F65" s="1819"/>
      <c r="G65" s="1832"/>
      <c r="H65" s="1819"/>
      <c r="I65" s="1832"/>
      <c r="J65" s="1819"/>
    </row>
    <row r="66" spans="1:10" s="1511" customFormat="1" ht="12.75" customHeight="1">
      <c r="A66" s="1823" t="s">
        <v>2019</v>
      </c>
      <c r="B66" s="1819"/>
      <c r="C66" s="1832"/>
      <c r="D66" s="1819"/>
      <c r="E66" s="1832"/>
      <c r="F66" s="1819"/>
      <c r="G66" s="1832"/>
      <c r="H66" s="1819"/>
      <c r="I66" s="1832"/>
      <c r="J66" s="1819"/>
    </row>
    <row r="67" spans="1:10" s="1511" customFormat="1" ht="12.75" customHeight="1">
      <c r="A67" s="1823" t="s">
        <v>2064</v>
      </c>
      <c r="B67" s="1823"/>
      <c r="C67" s="1823"/>
      <c r="D67" s="1823"/>
      <c r="E67" s="1823"/>
      <c r="F67" s="1823"/>
      <c r="G67" s="1823"/>
      <c r="H67" s="1823"/>
      <c r="I67" s="1823"/>
      <c r="J67" s="1823"/>
    </row>
    <row r="68" spans="1:10" s="1511" customFormat="1" ht="12.75" customHeight="1">
      <c r="A68" s="1823" t="s">
        <v>1881</v>
      </c>
      <c r="B68" s="1823"/>
      <c r="C68" s="1823"/>
      <c r="D68" s="1823"/>
      <c r="E68" s="1823"/>
      <c r="F68" s="1823"/>
      <c r="G68" s="1823"/>
      <c r="H68" s="1823"/>
      <c r="I68" s="1823"/>
      <c r="J68" s="1823"/>
    </row>
    <row r="69" spans="1:10" s="1511" customFormat="1" ht="12.75" customHeight="1">
      <c r="A69" s="1823" t="s">
        <v>1880</v>
      </c>
      <c r="B69" s="1819"/>
      <c r="C69" s="1832"/>
      <c r="D69" s="1819"/>
      <c r="E69" s="1832"/>
      <c r="F69" s="1819"/>
      <c r="G69" s="1832"/>
      <c r="H69" s="1819"/>
      <c r="I69" s="1832"/>
      <c r="J69" s="1819"/>
    </row>
    <row r="70" spans="1:10" s="1511" customFormat="1" ht="18" customHeight="1">
      <c r="A70" s="1823" t="s">
        <v>2016</v>
      </c>
      <c r="B70" s="1819"/>
      <c r="C70" s="1832"/>
      <c r="D70" s="1819"/>
      <c r="E70" s="1832"/>
      <c r="F70" s="1819"/>
      <c r="G70" s="1832"/>
      <c r="H70" s="1819"/>
      <c r="I70" s="1832"/>
      <c r="J70" s="1819"/>
    </row>
    <row r="71" spans="1:10" ht="27.75" customHeight="1">
      <c r="A71" s="1805"/>
      <c r="B71" s="1803"/>
      <c r="C71" s="1804"/>
      <c r="D71" s="1803"/>
      <c r="E71" s="1804"/>
      <c r="F71" s="1803"/>
      <c r="G71" s="1804"/>
      <c r="H71" s="1803"/>
      <c r="I71" s="1804"/>
      <c r="J71" s="1803"/>
    </row>
  </sheetData>
  <mergeCells count="7">
    <mergeCell ref="A71:J71"/>
    <mergeCell ref="A67:J67"/>
    <mergeCell ref="A65:J65"/>
    <mergeCell ref="A66:J66"/>
    <mergeCell ref="A68:J68"/>
    <mergeCell ref="A69:J69"/>
    <mergeCell ref="A70:J70"/>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rstPageNumber="15" pageOrder="overThenDown" orientation="portrait" cellComments="atEnd" r:id="rId1"/>
  <headerFooter alignWithMargins="0"/>
  <rowBreaks count="1" manualBreakCount="1">
    <brk id="53"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J127"/>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8" style="1126" customWidth="1"/>
    <col min="2" max="2" width="9.42578125" style="1125" customWidth="1"/>
    <col min="3" max="3" width="14.42578125" style="1124" customWidth="1"/>
    <col min="4" max="4" width="3" style="1124" customWidth="1"/>
    <col min="5" max="5" width="13.7109375" style="297" customWidth="1"/>
    <col min="6" max="6" width="2.85546875" style="1123" customWidth="1"/>
    <col min="7" max="7" width="13.7109375" style="297" customWidth="1"/>
    <col min="8" max="8" width="3.140625" style="1123" customWidth="1"/>
    <col min="9" max="9" width="12.28515625" style="297" customWidth="1"/>
    <col min="10" max="10" width="3.140625" style="1123"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1278</v>
      </c>
      <c r="C3" s="1162" t="s">
        <v>1647</v>
      </c>
      <c r="D3" s="1159"/>
      <c r="E3" s="1160"/>
      <c r="F3" s="1161"/>
      <c r="G3" s="1160"/>
      <c r="H3" s="1159"/>
      <c r="I3" s="1160"/>
      <c r="J3" s="1159"/>
    </row>
    <row r="4" spans="1:10" s="1154" customFormat="1" ht="15.75">
      <c r="A4" s="1158" t="s">
        <v>46</v>
      </c>
      <c r="B4" s="1162" t="s">
        <v>1728</v>
      </c>
      <c r="C4" s="1162" t="s">
        <v>1727</v>
      </c>
      <c r="D4" s="1159"/>
      <c r="E4" s="1160"/>
      <c r="F4" s="1161"/>
      <c r="G4" s="1160"/>
      <c r="H4" s="1159"/>
      <c r="I4" s="1160"/>
      <c r="J4" s="1159"/>
    </row>
    <row r="5" spans="1:10" s="1154" customFormat="1" ht="15.75">
      <c r="A5" s="1158" t="s">
        <v>43</v>
      </c>
      <c r="B5" s="1157" t="s">
        <v>2091</v>
      </c>
      <c r="C5" s="1157" t="s">
        <v>2090</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row>
    <row r="10" spans="1:10" s="433" customFormat="1">
      <c r="A10" s="412" t="s">
        <v>1819</v>
      </c>
      <c r="B10" s="1141"/>
      <c r="I10" s="333"/>
      <c r="J10" s="333"/>
    </row>
    <row r="11" spans="1:10" s="242" customFormat="1">
      <c r="A11" s="121" t="s">
        <v>1873</v>
      </c>
      <c r="B11" s="1096"/>
      <c r="C11" s="181">
        <v>5659</v>
      </c>
      <c r="E11" s="181">
        <v>6342</v>
      </c>
      <c r="G11" s="243">
        <v>5727</v>
      </c>
      <c r="I11" s="243">
        <v>5741</v>
      </c>
      <c r="J11" s="337"/>
    </row>
    <row r="12" spans="1:10" s="242" customFormat="1">
      <c r="A12" s="121" t="s">
        <v>1872</v>
      </c>
      <c r="B12" s="1096"/>
      <c r="C12" s="181">
        <v>5133</v>
      </c>
      <c r="E12" s="205">
        <v>5089</v>
      </c>
      <c r="G12" s="243">
        <v>5146</v>
      </c>
      <c r="I12" s="243">
        <v>5161</v>
      </c>
      <c r="J12" s="337"/>
    </row>
    <row r="13" spans="1:10" s="242" customFormat="1">
      <c r="A13" s="1140" t="s">
        <v>1863</v>
      </c>
      <c r="B13" s="1096"/>
      <c r="C13" s="1543">
        <v>5478</v>
      </c>
      <c r="E13" s="1542">
        <v>6081</v>
      </c>
      <c r="G13" s="243">
        <v>5459</v>
      </c>
      <c r="I13" s="243">
        <v>5440</v>
      </c>
      <c r="J13" s="337"/>
    </row>
    <row r="14" spans="1:10" s="242" customFormat="1">
      <c r="A14" s="1140" t="s">
        <v>1871</v>
      </c>
      <c r="B14" s="1096"/>
      <c r="C14" s="1543">
        <v>5046</v>
      </c>
      <c r="E14" s="1542">
        <v>4978</v>
      </c>
      <c r="G14" s="243">
        <v>5009</v>
      </c>
      <c r="I14" s="243">
        <v>5005</v>
      </c>
      <c r="J14" s="337"/>
    </row>
    <row r="15" spans="1:10" s="242" customFormat="1">
      <c r="A15" s="307" t="s">
        <v>1869</v>
      </c>
      <c r="B15" s="1096"/>
      <c r="C15" s="243">
        <v>4901</v>
      </c>
      <c r="E15" s="196">
        <v>5347</v>
      </c>
      <c r="G15" s="243">
        <v>4913</v>
      </c>
      <c r="I15" s="243">
        <v>4896</v>
      </c>
      <c r="J15" s="337"/>
    </row>
    <row r="16" spans="1:10" s="242" customFormat="1">
      <c r="A16" s="307" t="s">
        <v>1868</v>
      </c>
      <c r="B16" s="1096"/>
      <c r="C16" s="243">
        <v>4824</v>
      </c>
      <c r="E16" s="196">
        <v>4790</v>
      </c>
      <c r="G16" s="243">
        <v>4809</v>
      </c>
      <c r="I16" s="243">
        <v>4805</v>
      </c>
      <c r="J16" s="337"/>
    </row>
    <row r="17" spans="1:10" s="242" customFormat="1">
      <c r="A17" s="307" t="s">
        <v>1867</v>
      </c>
      <c r="B17" s="1096"/>
      <c r="C17" s="243">
        <v>577</v>
      </c>
      <c r="E17" s="196">
        <v>734</v>
      </c>
      <c r="G17" s="243">
        <v>546</v>
      </c>
      <c r="I17" s="243">
        <v>544</v>
      </c>
      <c r="J17" s="337"/>
    </row>
    <row r="18" spans="1:10" s="242" customFormat="1">
      <c r="A18" s="307" t="s">
        <v>1866</v>
      </c>
      <c r="B18" s="1096"/>
      <c r="C18" s="243">
        <v>222</v>
      </c>
      <c r="E18" s="196">
        <v>188</v>
      </c>
      <c r="G18" s="243">
        <v>200</v>
      </c>
      <c r="I18" s="243">
        <v>200</v>
      </c>
      <c r="J18" s="337"/>
    </row>
    <row r="19" spans="1:10" s="242" customFormat="1">
      <c r="A19" s="1140" t="s">
        <v>1862</v>
      </c>
      <c r="B19" s="1096"/>
      <c r="C19" s="181">
        <v>181</v>
      </c>
      <c r="E19" s="205">
        <v>261</v>
      </c>
      <c r="G19" s="243">
        <v>268</v>
      </c>
      <c r="I19" s="243">
        <v>301</v>
      </c>
      <c r="J19" s="337"/>
    </row>
    <row r="20" spans="1:10" s="242" customFormat="1">
      <c r="A20" s="1140" t="s">
        <v>1870</v>
      </c>
      <c r="B20" s="1096"/>
      <c r="C20" s="181">
        <v>87</v>
      </c>
      <c r="E20" s="205">
        <v>111</v>
      </c>
      <c r="G20" s="243">
        <v>137</v>
      </c>
      <c r="I20" s="243">
        <v>156</v>
      </c>
      <c r="J20" s="337"/>
    </row>
    <row r="21" spans="1:10" s="242" customFormat="1">
      <c r="A21" s="307" t="s">
        <v>1869</v>
      </c>
      <c r="B21" s="1096"/>
      <c r="C21" s="1537">
        <v>10</v>
      </c>
      <c r="E21" s="1538">
        <v>27</v>
      </c>
      <c r="G21" s="243">
        <v>10</v>
      </c>
      <c r="I21" s="243">
        <v>10</v>
      </c>
      <c r="J21" s="337"/>
    </row>
    <row r="22" spans="1:10" s="242" customFormat="1">
      <c r="A22" s="307" t="s">
        <v>1868</v>
      </c>
      <c r="B22" s="1096"/>
      <c r="C22" s="1539">
        <v>9</v>
      </c>
      <c r="E22" s="1538">
        <v>20</v>
      </c>
      <c r="G22" s="243">
        <v>9</v>
      </c>
      <c r="I22" s="243">
        <v>9</v>
      </c>
      <c r="J22" s="337"/>
    </row>
    <row r="23" spans="1:10" s="242" customFormat="1">
      <c r="A23" s="307" t="s">
        <v>1867</v>
      </c>
      <c r="B23" s="1096"/>
      <c r="C23" s="243">
        <v>171</v>
      </c>
      <c r="E23" s="196">
        <v>234</v>
      </c>
      <c r="F23" s="242" t="s">
        <v>1197</v>
      </c>
      <c r="G23" s="243">
        <v>258</v>
      </c>
      <c r="I23" s="243">
        <v>291</v>
      </c>
      <c r="J23" s="337"/>
    </row>
    <row r="24" spans="1:10" s="242" customFormat="1">
      <c r="A24" s="307" t="s">
        <v>1866</v>
      </c>
      <c r="B24" s="1096"/>
      <c r="C24" s="243">
        <v>78</v>
      </c>
      <c r="E24" s="196">
        <v>91</v>
      </c>
      <c r="G24" s="243">
        <v>128</v>
      </c>
      <c r="I24" s="243">
        <v>147</v>
      </c>
      <c r="J24" s="337"/>
    </row>
    <row r="25" spans="1:10" s="242" customFormat="1">
      <c r="A25" s="121" t="s">
        <v>1860</v>
      </c>
      <c r="B25" s="1096"/>
      <c r="C25" s="1539">
        <v>961</v>
      </c>
      <c r="E25" s="1538">
        <v>952</v>
      </c>
      <c r="G25" s="243">
        <v>952</v>
      </c>
      <c r="I25" s="243">
        <v>952</v>
      </c>
      <c r="J25" s="337"/>
    </row>
    <row r="26" spans="1:10" s="242" customFormat="1">
      <c r="A26" s="121" t="s">
        <v>1859</v>
      </c>
      <c r="B26" s="1096"/>
      <c r="C26" s="1541"/>
      <c r="E26" s="1540"/>
      <c r="G26" s="337"/>
      <c r="I26" s="337"/>
      <c r="J26" s="337"/>
    </row>
    <row r="27" spans="1:10" s="242" customFormat="1">
      <c r="A27" s="1140" t="s">
        <v>1858</v>
      </c>
      <c r="B27" s="1096"/>
      <c r="C27" s="1537">
        <v>1384</v>
      </c>
      <c r="E27" s="1536">
        <v>1344</v>
      </c>
      <c r="G27" s="243">
        <v>1344</v>
      </c>
      <c r="I27" s="243">
        <v>1344</v>
      </c>
      <c r="J27" s="337"/>
    </row>
    <row r="28" spans="1:10" s="242" customFormat="1">
      <c r="A28" s="1140" t="s">
        <v>1857</v>
      </c>
      <c r="B28" s="1096"/>
      <c r="C28" s="1537">
        <v>90</v>
      </c>
      <c r="E28" s="1536">
        <v>102</v>
      </c>
      <c r="G28" s="243">
        <v>102</v>
      </c>
      <c r="I28" s="243">
        <v>102</v>
      </c>
      <c r="J28" s="337"/>
    </row>
    <row r="29" spans="1:10" s="242" customFormat="1">
      <c r="A29" s="121" t="s">
        <v>2089</v>
      </c>
      <c r="B29" s="1096"/>
      <c r="C29" s="1071" t="s">
        <v>2088</v>
      </c>
      <c r="E29" s="1071" t="s">
        <v>2088</v>
      </c>
      <c r="G29" s="438" t="s">
        <v>2088</v>
      </c>
      <c r="I29" s="438" t="s">
        <v>2088</v>
      </c>
      <c r="J29" s="337"/>
    </row>
    <row r="30" spans="1:10" s="242" customFormat="1">
      <c r="A30" s="121" t="s">
        <v>1816</v>
      </c>
      <c r="B30" s="1096"/>
      <c r="C30" s="337"/>
      <c r="E30" s="1095"/>
      <c r="G30" s="337"/>
      <c r="I30" s="337"/>
      <c r="J30" s="337"/>
    </row>
    <row r="31" spans="1:10" s="242" customFormat="1">
      <c r="A31" s="1140" t="s">
        <v>856</v>
      </c>
      <c r="B31" s="1096"/>
      <c r="C31" s="1536">
        <v>2090</v>
      </c>
      <c r="E31" s="1536">
        <v>2256</v>
      </c>
      <c r="G31" s="243">
        <v>2195</v>
      </c>
      <c r="I31" s="243">
        <v>2283</v>
      </c>
      <c r="J31" s="337"/>
    </row>
    <row r="32" spans="1:10" s="242" customFormat="1">
      <c r="A32" s="1140" t="s">
        <v>1959</v>
      </c>
      <c r="B32" s="1096"/>
      <c r="C32" s="1536">
        <v>373</v>
      </c>
      <c r="E32" s="1536">
        <v>463</v>
      </c>
      <c r="G32" s="243">
        <v>412</v>
      </c>
      <c r="I32" s="243">
        <v>401</v>
      </c>
      <c r="J32" s="337"/>
    </row>
    <row r="33" spans="1:10" s="242" customFormat="1">
      <c r="A33" s="307" t="s">
        <v>2001</v>
      </c>
      <c r="B33" s="1096"/>
      <c r="C33" s="1539">
        <v>1618</v>
      </c>
      <c r="E33" s="1538">
        <v>1026</v>
      </c>
      <c r="F33" s="242" t="s">
        <v>1387</v>
      </c>
      <c r="G33" s="243">
        <v>901</v>
      </c>
      <c r="I33" s="243">
        <v>901</v>
      </c>
      <c r="J33" s="337"/>
    </row>
    <row r="34" spans="1:10" s="242" customFormat="1">
      <c r="A34" s="307" t="s">
        <v>2024</v>
      </c>
      <c r="B34" s="1096"/>
      <c r="C34" s="1539">
        <v>304</v>
      </c>
      <c r="E34" s="1538">
        <v>196</v>
      </c>
      <c r="G34" s="243">
        <v>167</v>
      </c>
      <c r="I34" s="243">
        <v>151</v>
      </c>
      <c r="J34" s="337"/>
    </row>
    <row r="35" spans="1:10" s="242" customFormat="1">
      <c r="A35" s="307" t="s">
        <v>1999</v>
      </c>
      <c r="B35" s="1096"/>
      <c r="C35" s="1539">
        <v>95</v>
      </c>
      <c r="E35" s="1538">
        <v>91</v>
      </c>
      <c r="G35" s="243">
        <v>104</v>
      </c>
      <c r="I35" s="243">
        <v>101</v>
      </c>
      <c r="J35" s="337"/>
    </row>
    <row r="36" spans="1:10" s="242" customFormat="1">
      <c r="A36" s="307" t="s">
        <v>2023</v>
      </c>
      <c r="B36" s="1096"/>
      <c r="C36" s="1539">
        <v>19</v>
      </c>
      <c r="E36" s="1538">
        <v>29</v>
      </c>
      <c r="G36" s="243">
        <v>37</v>
      </c>
      <c r="I36" s="243">
        <v>33</v>
      </c>
      <c r="J36" s="337"/>
    </row>
    <row r="37" spans="1:10" s="242" customFormat="1">
      <c r="A37" s="307" t="s">
        <v>2068</v>
      </c>
      <c r="B37" s="1096"/>
      <c r="C37" s="1537">
        <v>377</v>
      </c>
      <c r="E37" s="1536">
        <v>1139</v>
      </c>
      <c r="G37" s="243">
        <v>1190</v>
      </c>
      <c r="I37" s="243">
        <v>1281</v>
      </c>
      <c r="J37" s="337"/>
    </row>
    <row r="38" spans="1:10" s="242" customFormat="1">
      <c r="A38" s="307" t="s">
        <v>2067</v>
      </c>
      <c r="B38" s="1096"/>
      <c r="C38" s="1535" t="s">
        <v>2087</v>
      </c>
      <c r="E38" s="1535" t="s">
        <v>2086</v>
      </c>
      <c r="G38" s="438" t="s">
        <v>2085</v>
      </c>
      <c r="I38" s="438" t="s">
        <v>2084</v>
      </c>
      <c r="J38" s="337"/>
    </row>
    <row r="39" spans="1:10" s="242" customFormat="1">
      <c r="A39" s="1140" t="s">
        <v>1997</v>
      </c>
      <c r="B39" s="1096"/>
      <c r="C39" s="116">
        <v>3136479</v>
      </c>
      <c r="D39" s="187"/>
      <c r="E39" s="117">
        <v>4371000</v>
      </c>
      <c r="G39" s="241">
        <v>4373000</v>
      </c>
      <c r="I39" s="241">
        <v>4485000</v>
      </c>
      <c r="J39" s="337"/>
    </row>
    <row r="40" spans="1:10" s="242" customFormat="1">
      <c r="A40" s="121" t="s">
        <v>1899</v>
      </c>
      <c r="B40" s="1096"/>
      <c r="C40" s="438" t="s">
        <v>2083</v>
      </c>
      <c r="E40" s="438" t="s">
        <v>2082</v>
      </c>
      <c r="G40" s="438" t="s">
        <v>2081</v>
      </c>
      <c r="I40" s="438"/>
      <c r="J40" s="337"/>
    </row>
    <row r="41" spans="1:10" s="242" customFormat="1">
      <c r="A41" s="1140" t="s">
        <v>1949</v>
      </c>
      <c r="B41" s="1096"/>
      <c r="C41" s="1534">
        <v>591</v>
      </c>
      <c r="E41" s="1534">
        <v>584</v>
      </c>
      <c r="G41" s="336">
        <v>580</v>
      </c>
      <c r="I41" s="336"/>
      <c r="J41" s="337"/>
    </row>
    <row r="42" spans="1:10" s="242" customFormat="1">
      <c r="A42" s="1140" t="s">
        <v>1920</v>
      </c>
      <c r="B42" s="1096"/>
      <c r="C42" s="1534">
        <v>571</v>
      </c>
      <c r="E42" s="1534">
        <v>565</v>
      </c>
      <c r="G42" s="336">
        <v>559</v>
      </c>
      <c r="I42" s="336"/>
      <c r="J42" s="337"/>
    </row>
    <row r="43" spans="1:10" s="242" customFormat="1">
      <c r="A43" s="1140" t="s">
        <v>1919</v>
      </c>
      <c r="B43" s="1096"/>
      <c r="C43" s="1534">
        <v>572</v>
      </c>
      <c r="E43" s="1534">
        <v>563</v>
      </c>
      <c r="G43" s="336">
        <v>561</v>
      </c>
      <c r="I43" s="336"/>
      <c r="J43" s="337"/>
    </row>
    <row r="44" spans="1:10" s="242" customFormat="1">
      <c r="A44" s="1140" t="s">
        <v>1918</v>
      </c>
      <c r="B44" s="1096"/>
      <c r="C44" s="1534">
        <f>C41+C42+C43</f>
        <v>1734</v>
      </c>
      <c r="E44" s="1534">
        <f>E41+E42+E43</f>
        <v>1712</v>
      </c>
      <c r="G44" s="336">
        <f>G41+G42+G43</f>
        <v>1700</v>
      </c>
      <c r="I44" s="336"/>
      <c r="J44" s="337"/>
    </row>
    <row r="45" spans="1:10" s="242" customFormat="1">
      <c r="A45" s="121" t="s">
        <v>2080</v>
      </c>
      <c r="B45" s="1096"/>
      <c r="E45" s="1095"/>
      <c r="G45" s="337"/>
      <c r="I45" s="337"/>
      <c r="J45" s="337"/>
    </row>
    <row r="46" spans="1:10" s="242" customFormat="1">
      <c r="A46" s="1140" t="s">
        <v>1831</v>
      </c>
      <c r="B46" s="1096"/>
      <c r="C46" s="400">
        <v>0.86699999999999999</v>
      </c>
      <c r="E46" s="1533">
        <v>0.86299999999999999</v>
      </c>
      <c r="G46" s="400"/>
      <c r="I46" s="400"/>
      <c r="J46" s="337"/>
    </row>
    <row r="47" spans="1:10" s="242" customFormat="1">
      <c r="A47" s="1140" t="s">
        <v>1830</v>
      </c>
      <c r="B47" s="1096"/>
      <c r="C47" s="400">
        <v>0.72</v>
      </c>
      <c r="E47" s="400">
        <v>0.71099999999999997</v>
      </c>
      <c r="G47" s="400"/>
      <c r="I47" s="400"/>
      <c r="J47" s="337"/>
    </row>
    <row r="48" spans="1:10" s="242" customFormat="1">
      <c r="A48" s="121" t="s">
        <v>1829</v>
      </c>
      <c r="B48" s="1096"/>
      <c r="E48" s="337"/>
      <c r="G48" s="337"/>
      <c r="I48" s="337"/>
      <c r="J48" s="337"/>
    </row>
    <row r="49" spans="1:10" s="242" customFormat="1">
      <c r="A49" s="1140" t="s">
        <v>1916</v>
      </c>
      <c r="B49" s="1096"/>
      <c r="C49" s="1105">
        <v>28669</v>
      </c>
      <c r="E49" s="241">
        <v>30459</v>
      </c>
      <c r="G49" s="241">
        <v>30714</v>
      </c>
      <c r="I49" s="241"/>
      <c r="J49" s="337"/>
    </row>
    <row r="50" spans="1:10" s="242" customFormat="1">
      <c r="A50" s="1140" t="s">
        <v>1942</v>
      </c>
      <c r="B50" s="1096"/>
      <c r="C50" s="1105">
        <v>8480</v>
      </c>
      <c r="E50" s="241">
        <v>8650</v>
      </c>
      <c r="G50" s="241">
        <v>8650</v>
      </c>
      <c r="I50" s="241"/>
      <c r="J50" s="337"/>
    </row>
    <row r="51" spans="1:10" s="242" customFormat="1">
      <c r="A51" s="1140" t="s">
        <v>1941</v>
      </c>
      <c r="B51" s="1096"/>
      <c r="C51" s="1105">
        <v>16960</v>
      </c>
      <c r="E51" s="241">
        <v>17300</v>
      </c>
      <c r="G51" s="241">
        <v>17300</v>
      </c>
      <c r="I51" s="241"/>
      <c r="J51" s="337"/>
    </row>
    <row r="52" spans="1:10" s="242" customFormat="1">
      <c r="A52" s="1140" t="s">
        <v>2079</v>
      </c>
      <c r="B52" s="1096"/>
      <c r="C52" s="1105">
        <v>4664</v>
      </c>
      <c r="E52" s="241">
        <v>4738</v>
      </c>
      <c r="G52" s="241">
        <v>4738</v>
      </c>
      <c r="I52" s="241"/>
      <c r="J52" s="337"/>
    </row>
    <row r="53" spans="1:10" s="242" customFormat="1">
      <c r="A53" s="307"/>
      <c r="B53" s="1096"/>
      <c r="E53" s="337"/>
      <c r="G53" s="337"/>
      <c r="I53" s="337"/>
      <c r="J53" s="337"/>
    </row>
    <row r="54" spans="1:10" s="433" customFormat="1">
      <c r="A54" s="412" t="s">
        <v>305</v>
      </c>
      <c r="B54" s="1141"/>
      <c r="E54" s="1532"/>
      <c r="G54" s="333"/>
      <c r="I54" s="333"/>
      <c r="J54" s="333"/>
    </row>
    <row r="55" spans="1:10" s="433" customFormat="1">
      <c r="A55" s="412" t="s">
        <v>1819</v>
      </c>
      <c r="B55" s="1141"/>
      <c r="E55" s="1532"/>
      <c r="G55" s="333"/>
      <c r="I55" s="333"/>
      <c r="J55" s="333"/>
    </row>
    <row r="56" spans="1:10" s="242" customFormat="1">
      <c r="A56" s="121" t="s">
        <v>2078</v>
      </c>
      <c r="B56" s="1096"/>
      <c r="E56" s="1095"/>
      <c r="G56" s="337"/>
      <c r="I56" s="337"/>
      <c r="J56" s="337"/>
    </row>
    <row r="57" spans="1:10" s="242" customFormat="1">
      <c r="A57" s="1140" t="s">
        <v>1007</v>
      </c>
      <c r="B57" s="1096"/>
      <c r="C57" s="117">
        <v>45492000</v>
      </c>
      <c r="E57" s="241">
        <v>47673000</v>
      </c>
      <c r="G57" s="241">
        <v>49156000</v>
      </c>
      <c r="I57" s="241"/>
      <c r="J57" s="337"/>
    </row>
    <row r="58" spans="1:10" s="242" customFormat="1">
      <c r="A58" s="1140" t="s">
        <v>2077</v>
      </c>
      <c r="B58" s="1096"/>
      <c r="C58" s="117">
        <v>31000</v>
      </c>
      <c r="E58" s="241">
        <v>32000</v>
      </c>
      <c r="G58" s="241">
        <v>32000</v>
      </c>
      <c r="I58" s="241"/>
      <c r="J58" s="337"/>
    </row>
    <row r="59" spans="1:10" s="242" customFormat="1">
      <c r="A59" s="1140" t="s">
        <v>1815</v>
      </c>
      <c r="B59" s="1096"/>
      <c r="C59" s="117">
        <v>6237000</v>
      </c>
      <c r="E59" s="241">
        <v>6501000</v>
      </c>
      <c r="G59" s="241">
        <v>7056000</v>
      </c>
      <c r="I59" s="241"/>
      <c r="J59" s="337"/>
    </row>
    <row r="60" spans="1:10" s="242" customFormat="1">
      <c r="A60" s="1140" t="s">
        <v>1814</v>
      </c>
      <c r="B60" s="1096"/>
      <c r="C60" s="117">
        <v>13403000</v>
      </c>
      <c r="E60" s="241">
        <v>13794000</v>
      </c>
      <c r="G60" s="241">
        <v>14474000</v>
      </c>
      <c r="I60" s="241"/>
      <c r="J60" s="337"/>
    </row>
    <row r="61" spans="1:10" s="242" customFormat="1">
      <c r="A61" s="1140" t="s">
        <v>1813</v>
      </c>
      <c r="B61" s="1096"/>
      <c r="C61" s="117">
        <v>16608000</v>
      </c>
      <c r="E61" s="241">
        <v>17682000</v>
      </c>
      <c r="G61" s="241">
        <v>20265000</v>
      </c>
      <c r="I61" s="241"/>
      <c r="J61" s="337"/>
    </row>
    <row r="62" spans="1:10" s="242" customFormat="1">
      <c r="A62" s="1140" t="s">
        <v>1812</v>
      </c>
      <c r="B62" s="1096"/>
      <c r="C62" s="117">
        <v>14556000</v>
      </c>
      <c r="E62" s="241">
        <v>15545000</v>
      </c>
      <c r="G62" s="241">
        <v>16589000</v>
      </c>
      <c r="I62" s="241"/>
      <c r="J62" s="337"/>
    </row>
    <row r="63" spans="1:10" s="242" customFormat="1">
      <c r="A63" s="307"/>
      <c r="B63" s="1096"/>
      <c r="E63" s="337"/>
      <c r="G63" s="337"/>
      <c r="I63" s="337"/>
      <c r="J63" s="337"/>
    </row>
    <row r="64" spans="1:10" s="1132" customFormat="1">
      <c r="A64" s="1531" t="s">
        <v>1</v>
      </c>
      <c r="B64" s="1531"/>
      <c r="C64" s="1531"/>
      <c r="D64" s="1531"/>
      <c r="E64" s="1531"/>
      <c r="F64" s="1531"/>
      <c r="G64" s="1531"/>
      <c r="H64" s="1531"/>
      <c r="I64" s="1531"/>
      <c r="J64" s="1531"/>
    </row>
    <row r="65" spans="1:10" s="1393" customFormat="1" ht="18.75" customHeight="1">
      <c r="A65" s="1773" t="s">
        <v>1939</v>
      </c>
      <c r="B65" s="1773"/>
      <c r="C65" s="1773"/>
      <c r="D65" s="1773"/>
      <c r="E65" s="1773"/>
      <c r="F65" s="1773"/>
      <c r="G65" s="1773"/>
      <c r="H65" s="1773"/>
      <c r="I65" s="1773"/>
      <c r="J65" s="1773"/>
    </row>
    <row r="66" spans="1:10" s="1393" customFormat="1" ht="50.25" customHeight="1">
      <c r="A66" s="1773" t="s">
        <v>2076</v>
      </c>
      <c r="B66" s="1773"/>
      <c r="C66" s="1773"/>
      <c r="D66" s="1773"/>
      <c r="E66" s="1773"/>
      <c r="F66" s="1773"/>
      <c r="G66" s="1773"/>
      <c r="H66" s="1773"/>
      <c r="I66" s="1773"/>
      <c r="J66" s="1185"/>
    </row>
    <row r="67" spans="1:10" s="1393" customFormat="1" ht="30.75" customHeight="1">
      <c r="A67" s="1773" t="s">
        <v>2075</v>
      </c>
      <c r="B67" s="1773"/>
      <c r="C67" s="1773"/>
      <c r="D67" s="1773"/>
      <c r="E67" s="1773"/>
      <c r="F67" s="1773"/>
      <c r="G67" s="1773"/>
      <c r="H67" s="1773"/>
      <c r="I67" s="1773"/>
      <c r="J67" s="1773"/>
    </row>
    <row r="68" spans="1:10" s="1393" customFormat="1" ht="30.75" customHeight="1">
      <c r="A68" s="1773" t="s">
        <v>2074</v>
      </c>
      <c r="B68" s="1773"/>
      <c r="C68" s="1773"/>
      <c r="D68" s="1773"/>
      <c r="E68" s="1773"/>
      <c r="F68" s="1773"/>
      <c r="G68" s="1773"/>
      <c r="H68" s="1773"/>
      <c r="I68" s="1773"/>
      <c r="J68" s="1185"/>
    </row>
    <row r="69" spans="1:10" s="1393" customFormat="1" ht="30.75" customHeight="1">
      <c r="A69" s="1835" t="s">
        <v>2073</v>
      </c>
      <c r="B69" s="1835"/>
      <c r="C69" s="1835"/>
      <c r="D69" s="1835"/>
      <c r="E69" s="1835"/>
      <c r="F69" s="1835"/>
      <c r="G69" s="1835"/>
      <c r="H69" s="1835"/>
      <c r="I69" s="1835"/>
      <c r="J69" s="1185"/>
    </row>
    <row r="70" spans="1:10" s="1393" customFormat="1" ht="18.75" customHeight="1">
      <c r="A70" s="1773" t="s">
        <v>1909</v>
      </c>
      <c r="B70" s="1773"/>
      <c r="C70" s="1773"/>
      <c r="D70" s="1773"/>
      <c r="E70" s="1773"/>
      <c r="F70" s="1773"/>
      <c r="G70" s="1773"/>
      <c r="H70" s="1773"/>
      <c r="I70" s="1773"/>
      <c r="J70" s="1773"/>
    </row>
    <row r="71" spans="1:10" s="1393" customFormat="1" ht="37.5" customHeight="1">
      <c r="A71" s="1773" t="s">
        <v>2072</v>
      </c>
      <c r="B71" s="1773"/>
      <c r="C71" s="1773"/>
      <c r="D71" s="1773"/>
      <c r="E71" s="1773"/>
      <c r="F71" s="1773"/>
      <c r="G71" s="1773"/>
      <c r="H71" s="1773"/>
      <c r="I71" s="1773"/>
      <c r="J71" s="1773"/>
    </row>
    <row r="72" spans="1:10" ht="27.75" customHeight="1">
      <c r="A72" s="1773"/>
      <c r="B72" s="1833"/>
      <c r="C72" s="1834"/>
      <c r="D72" s="1833"/>
      <c r="E72" s="1834"/>
      <c r="F72" s="1833"/>
      <c r="G72" s="1834"/>
      <c r="H72" s="1833"/>
      <c r="I72" s="1834"/>
      <c r="J72" s="1833"/>
    </row>
    <row r="73" spans="1:10" ht="27.75" customHeight="1">
      <c r="A73" s="1773"/>
      <c r="B73" s="1833"/>
      <c r="C73" s="1834"/>
      <c r="D73" s="1833"/>
      <c r="E73" s="1834"/>
      <c r="F73" s="1833"/>
      <c r="G73" s="1834"/>
      <c r="H73" s="1833"/>
      <c r="I73" s="1834"/>
      <c r="J73" s="1833"/>
    </row>
    <row r="74" spans="1:10">
      <c r="A74" s="1129"/>
      <c r="B74" s="1128"/>
      <c r="C74" s="1130"/>
      <c r="D74" s="1128"/>
      <c r="E74" s="1130"/>
      <c r="F74" s="1128"/>
      <c r="G74" s="1130"/>
      <c r="H74" s="1128"/>
      <c r="I74" s="1130"/>
      <c r="J74" s="1128"/>
    </row>
    <row r="75" spans="1:10">
      <c r="A75" s="1129"/>
      <c r="B75" s="1128"/>
      <c r="C75" s="1128"/>
      <c r="D75" s="1128"/>
      <c r="E75" s="1128"/>
      <c r="F75" s="1128"/>
      <c r="G75" s="1128"/>
      <c r="H75" s="1128"/>
      <c r="I75" s="1128"/>
      <c r="J75" s="1128"/>
    </row>
    <row r="76" spans="1:10">
      <c r="A76" s="1129"/>
      <c r="B76" s="1128"/>
      <c r="C76" s="1130"/>
      <c r="D76" s="1128"/>
      <c r="E76" s="1130"/>
      <c r="F76" s="1128"/>
      <c r="G76" s="1130"/>
      <c r="H76" s="1128"/>
      <c r="I76" s="1130"/>
      <c r="J76" s="1128"/>
    </row>
    <row r="77" spans="1:10">
      <c r="A77" s="1129"/>
      <c r="B77" s="1128"/>
      <c r="C77" s="1376"/>
      <c r="D77" s="1128"/>
      <c r="E77" s="1376"/>
      <c r="F77" s="1128"/>
      <c r="G77" s="1376"/>
      <c r="H77" s="1128"/>
      <c r="I77" s="1376"/>
      <c r="J77" s="1128"/>
    </row>
    <row r="78" spans="1:10">
      <c r="A78" s="1129"/>
      <c r="B78" s="1128"/>
      <c r="C78" s="1130"/>
      <c r="D78" s="1128"/>
      <c r="E78" s="1130"/>
      <c r="F78" s="1128"/>
      <c r="G78" s="1130"/>
      <c r="H78" s="1128"/>
      <c r="I78" s="1130"/>
      <c r="J78" s="1128"/>
    </row>
    <row r="79" spans="1:10">
      <c r="A79" s="1129"/>
      <c r="B79" s="1128"/>
      <c r="C79" s="1128"/>
      <c r="D79" s="1128"/>
      <c r="E79" s="1128"/>
      <c r="F79" s="1128"/>
      <c r="G79" s="1128"/>
      <c r="H79" s="1128"/>
      <c r="I79" s="1128"/>
      <c r="J79" s="1128"/>
    </row>
    <row r="80" spans="1:10">
      <c r="A80" s="1129"/>
      <c r="B80" s="1128"/>
      <c r="C80" s="1128"/>
      <c r="D80" s="1128"/>
      <c r="E80" s="1128"/>
      <c r="F80" s="1128"/>
      <c r="G80" s="1128"/>
      <c r="H80" s="1128"/>
      <c r="I80" s="1128"/>
      <c r="J80" s="1128"/>
    </row>
    <row r="81" spans="1:10">
      <c r="A81" s="1129"/>
      <c r="B81" s="1128"/>
      <c r="C81" s="1128"/>
      <c r="D81" s="1128"/>
      <c r="E81" s="1128"/>
      <c r="F81" s="1128"/>
      <c r="G81" s="1128"/>
      <c r="H81" s="1128"/>
      <c r="I81" s="1128"/>
      <c r="J81" s="1128"/>
    </row>
    <row r="82" spans="1:10">
      <c r="B82" s="1126"/>
      <c r="C82" s="1126"/>
      <c r="D82" s="1126"/>
      <c r="E82" s="1127"/>
      <c r="F82" s="1127"/>
    </row>
    <row r="83" spans="1:10">
      <c r="B83" s="1126"/>
      <c r="C83" s="1126"/>
      <c r="D83" s="1126"/>
      <c r="E83" s="1127"/>
      <c r="F83" s="1127"/>
    </row>
    <row r="84" spans="1:10">
      <c r="B84" s="1126"/>
      <c r="C84" s="1126"/>
      <c r="D84" s="1126"/>
      <c r="E84" s="1127"/>
      <c r="F84" s="1127"/>
    </row>
    <row r="85" spans="1:10">
      <c r="B85" s="1126"/>
      <c r="C85" s="1127"/>
      <c r="D85" s="1126"/>
      <c r="E85" s="1127"/>
      <c r="F85" s="1127"/>
    </row>
    <row r="86" spans="1:10">
      <c r="B86" s="1126"/>
      <c r="C86" s="1126"/>
      <c r="D86" s="1126"/>
      <c r="E86" s="1127"/>
      <c r="F86" s="1127"/>
    </row>
    <row r="87" spans="1:10">
      <c r="B87" s="1126"/>
      <c r="C87" s="1126"/>
      <c r="D87" s="1126"/>
      <c r="E87" s="1127"/>
      <c r="F87" s="1127"/>
    </row>
    <row r="88" spans="1:10">
      <c r="B88" s="1126"/>
      <c r="C88" s="1126"/>
      <c r="D88" s="1126"/>
      <c r="E88" s="1127"/>
      <c r="F88" s="1127"/>
    </row>
    <row r="89" spans="1:10">
      <c r="B89" s="1126"/>
      <c r="C89" s="1126"/>
      <c r="D89" s="1126"/>
      <c r="E89" s="1127"/>
      <c r="F89" s="1127"/>
    </row>
    <row r="90" spans="1:10">
      <c r="B90" s="1126"/>
      <c r="C90" s="1126"/>
      <c r="D90" s="1126"/>
      <c r="E90" s="1127"/>
      <c r="F90" s="1127"/>
    </row>
    <row r="91" spans="1:10">
      <c r="B91" s="1126"/>
      <c r="C91" s="1126"/>
      <c r="D91" s="1126"/>
      <c r="E91" s="1127"/>
      <c r="F91" s="1127"/>
    </row>
    <row r="92" spans="1:10">
      <c r="B92" s="1126"/>
      <c r="C92" s="1126"/>
      <c r="D92" s="1126"/>
      <c r="E92" s="1127"/>
      <c r="F92" s="1127"/>
    </row>
    <row r="93" spans="1:10">
      <c r="B93" s="1126"/>
      <c r="C93" s="1126"/>
      <c r="D93" s="1126"/>
      <c r="E93" s="1127"/>
      <c r="F93" s="1127"/>
    </row>
    <row r="94" spans="1:10">
      <c r="B94" s="1126"/>
      <c r="C94" s="1126"/>
      <c r="D94" s="1126"/>
      <c r="E94" s="1127"/>
      <c r="F94" s="1127"/>
    </row>
    <row r="95" spans="1:10">
      <c r="B95" s="1126"/>
      <c r="C95" s="1126"/>
      <c r="D95" s="1126"/>
      <c r="E95" s="1127"/>
      <c r="F95" s="1127"/>
    </row>
    <row r="96" spans="1:10">
      <c r="B96" s="1126"/>
      <c r="C96" s="1126"/>
      <c r="D96" s="1126"/>
      <c r="E96" s="1127"/>
      <c r="F96" s="1127"/>
    </row>
    <row r="97" spans="2:6">
      <c r="B97" s="1126"/>
      <c r="C97" s="1126"/>
      <c r="D97" s="1126"/>
      <c r="E97" s="1127"/>
      <c r="F97" s="1127"/>
    </row>
    <row r="98" spans="2:6">
      <c r="B98" s="1126"/>
      <c r="C98" s="1126"/>
      <c r="D98" s="1126"/>
      <c r="E98" s="1127"/>
      <c r="F98" s="1127"/>
    </row>
    <row r="99" spans="2:6">
      <c r="B99" s="1126"/>
      <c r="C99" s="1126"/>
      <c r="D99" s="1126"/>
      <c r="E99" s="1127"/>
      <c r="F99" s="1127"/>
    </row>
    <row r="100" spans="2:6">
      <c r="B100" s="1126"/>
      <c r="C100" s="1126"/>
      <c r="D100" s="1126"/>
      <c r="E100" s="1127"/>
      <c r="F100" s="1127"/>
    </row>
    <row r="101" spans="2:6">
      <c r="B101" s="1126"/>
      <c r="C101" s="1126"/>
      <c r="D101" s="1126"/>
      <c r="E101" s="1127"/>
      <c r="F101" s="1127"/>
    </row>
    <row r="102" spans="2:6">
      <c r="B102" s="1126"/>
      <c r="C102" s="1126"/>
      <c r="D102" s="1126"/>
      <c r="E102" s="1127"/>
      <c r="F102" s="1127"/>
    </row>
    <row r="103" spans="2:6">
      <c r="B103" s="1126"/>
      <c r="C103" s="1126"/>
      <c r="D103" s="1126"/>
      <c r="E103" s="1127"/>
      <c r="F103" s="1127"/>
    </row>
    <row r="104" spans="2:6">
      <c r="B104" s="1126"/>
      <c r="C104" s="1126"/>
      <c r="D104" s="1126"/>
      <c r="E104" s="1127"/>
      <c r="F104" s="1127"/>
    </row>
    <row r="105" spans="2:6">
      <c r="B105" s="1126"/>
      <c r="C105" s="1126"/>
      <c r="D105" s="1126"/>
      <c r="E105" s="1127"/>
      <c r="F105" s="1127"/>
    </row>
    <row r="106" spans="2:6">
      <c r="B106" s="1126"/>
      <c r="C106" s="1126"/>
      <c r="D106" s="1126"/>
      <c r="E106" s="1127"/>
      <c r="F106" s="1127"/>
    </row>
    <row r="107" spans="2:6">
      <c r="B107" s="1126"/>
      <c r="C107" s="1126"/>
      <c r="D107" s="1126"/>
      <c r="E107" s="1127"/>
      <c r="F107" s="1127"/>
    </row>
    <row r="108" spans="2:6">
      <c r="B108" s="1126"/>
      <c r="C108" s="1126"/>
      <c r="D108" s="1126"/>
      <c r="E108" s="1127"/>
      <c r="F108" s="1127"/>
    </row>
    <row r="109" spans="2:6">
      <c r="B109" s="1126"/>
      <c r="C109" s="1126"/>
      <c r="D109" s="1126"/>
      <c r="E109" s="1127"/>
      <c r="F109" s="1127"/>
    </row>
    <row r="110" spans="2:6">
      <c r="B110" s="1126"/>
      <c r="C110" s="1126"/>
      <c r="D110" s="1126"/>
      <c r="E110" s="1127"/>
      <c r="F110" s="1127"/>
    </row>
    <row r="111" spans="2:6">
      <c r="B111" s="1126"/>
    </row>
    <row r="112" spans="2:6">
      <c r="B112" s="1126"/>
    </row>
    <row r="113" spans="2:2">
      <c r="B113" s="1126"/>
    </row>
    <row r="114" spans="2:2">
      <c r="B114" s="1126"/>
    </row>
    <row r="115" spans="2:2">
      <c r="B115" s="1126"/>
    </row>
    <row r="116" spans="2:2">
      <c r="B116" s="1126"/>
    </row>
    <row r="117" spans="2:2">
      <c r="B117" s="1126"/>
    </row>
    <row r="118" spans="2:2">
      <c r="B118" s="1126"/>
    </row>
    <row r="119" spans="2:2">
      <c r="B119" s="1126"/>
    </row>
    <row r="120" spans="2:2">
      <c r="B120" s="1126"/>
    </row>
    <row r="121" spans="2:2">
      <c r="B121" s="1126"/>
    </row>
    <row r="122" spans="2:2">
      <c r="B122" s="1126"/>
    </row>
    <row r="123" spans="2:2">
      <c r="B123" s="1126"/>
    </row>
    <row r="124" spans="2:2">
      <c r="B124" s="1126"/>
    </row>
    <row r="125" spans="2:2">
      <c r="B125" s="1126"/>
    </row>
    <row r="126" spans="2:2">
      <c r="B126" s="1126"/>
    </row>
    <row r="127" spans="2:2">
      <c r="B127" s="1126"/>
    </row>
  </sheetData>
  <mergeCells count="9">
    <mergeCell ref="A72:J72"/>
    <mergeCell ref="A73:J73"/>
    <mergeCell ref="A65:J65"/>
    <mergeCell ref="A66:I66"/>
    <mergeCell ref="A67:J67"/>
    <mergeCell ref="A69:I69"/>
    <mergeCell ref="A70:J70"/>
    <mergeCell ref="A71:J71"/>
    <mergeCell ref="A68:I68"/>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pageOrder="overThenDown" orientation="portrait" cellComments="atEnd"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J133"/>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customWidth="1"/>
    <col min="9" max="9" width="11.5703125" style="1544" customWidth="1"/>
    <col min="10" max="10" width="3.140625" style="1123" bestFit="1" customWidth="1"/>
    <col min="11" max="16384" width="9.140625" style="1122"/>
  </cols>
  <sheetData>
    <row r="1" spans="1:10" s="1154" customFormat="1" ht="15.75">
      <c r="A1" s="1158" t="s">
        <v>53</v>
      </c>
      <c r="B1" s="1167">
        <v>2016</v>
      </c>
      <c r="C1" s="1569"/>
      <c r="D1" s="1559"/>
      <c r="E1" s="1568"/>
      <c r="F1" s="1559"/>
      <c r="G1" s="1567"/>
      <c r="H1" s="1563"/>
      <c r="I1" s="1560"/>
      <c r="J1" s="1563"/>
    </row>
    <row r="2" spans="1:10" s="1154" customFormat="1" ht="15.75">
      <c r="A2" s="1158" t="s">
        <v>52</v>
      </c>
      <c r="B2" s="1164" t="s">
        <v>51</v>
      </c>
      <c r="C2" s="1164" t="s">
        <v>50</v>
      </c>
      <c r="D2" s="1563"/>
      <c r="E2" s="1566"/>
      <c r="F2" s="1565"/>
      <c r="G2" s="1566"/>
      <c r="H2" s="1563"/>
      <c r="I2" s="1560"/>
      <c r="J2" s="1563"/>
    </row>
    <row r="3" spans="1:10" s="1154" customFormat="1" ht="15.75">
      <c r="A3" s="1158" t="s">
        <v>49</v>
      </c>
      <c r="B3" s="1162">
        <v>74</v>
      </c>
      <c r="C3" s="1162" t="s">
        <v>1647</v>
      </c>
      <c r="D3" s="1563"/>
      <c r="E3" s="1564"/>
      <c r="F3" s="1565"/>
      <c r="G3" s="1564"/>
      <c r="H3" s="1563"/>
      <c r="I3" s="1560"/>
      <c r="J3" s="1563"/>
    </row>
    <row r="4" spans="1:10" s="1154" customFormat="1" ht="15.75">
      <c r="A4" s="1158" t="s">
        <v>46</v>
      </c>
      <c r="B4" s="1162">
        <v>36</v>
      </c>
      <c r="C4" s="1162" t="s">
        <v>1727</v>
      </c>
      <c r="D4" s="1563"/>
      <c r="E4" s="1564"/>
      <c r="F4" s="1565"/>
      <c r="G4" s="1564"/>
      <c r="H4" s="1563"/>
      <c r="I4" s="1560"/>
      <c r="J4" s="1563"/>
    </row>
    <row r="5" spans="1:10" s="1154" customFormat="1" ht="15.75">
      <c r="A5" s="1158" t="s">
        <v>43</v>
      </c>
      <c r="B5" s="1157">
        <v>2480</v>
      </c>
      <c r="C5" s="1157" t="s">
        <v>2098</v>
      </c>
      <c r="D5" s="1562"/>
      <c r="E5" s="1561"/>
      <c r="F5" s="1559"/>
      <c r="G5" s="1561"/>
      <c r="H5" s="1559"/>
      <c r="I5" s="1560"/>
      <c r="J5" s="1559"/>
    </row>
    <row r="6" spans="1:10" s="1142" customFormat="1">
      <c r="A6" s="1558"/>
      <c r="B6" s="1557"/>
      <c r="C6" s="1151"/>
      <c r="D6" s="1150"/>
      <c r="E6" s="1151"/>
      <c r="F6" s="1150"/>
      <c r="G6" s="1151"/>
      <c r="H6" s="1150"/>
      <c r="I6" s="1151" t="s">
        <v>41</v>
      </c>
      <c r="J6" s="1150"/>
    </row>
    <row r="7" spans="1:10">
      <c r="A7" s="1556"/>
      <c r="B7" s="1555"/>
      <c r="C7" s="1149" t="s">
        <v>40</v>
      </c>
      <c r="D7" s="1148" t="s">
        <v>37</v>
      </c>
      <c r="E7" s="1149" t="s">
        <v>40</v>
      </c>
      <c r="F7" s="1148" t="s">
        <v>37</v>
      </c>
      <c r="G7" s="1149" t="s">
        <v>39</v>
      </c>
      <c r="H7" s="1148" t="s">
        <v>37</v>
      </c>
      <c r="I7" s="1149" t="s">
        <v>38</v>
      </c>
      <c r="J7" s="1148" t="s">
        <v>37</v>
      </c>
    </row>
    <row r="8" spans="1:10" s="1142" customFormat="1" ht="14.25">
      <c r="A8" s="1554"/>
      <c r="B8" s="1553"/>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c r="E9" s="1549"/>
    </row>
    <row r="10" spans="1:10" s="433" customFormat="1">
      <c r="A10" s="412" t="s">
        <v>1819</v>
      </c>
      <c r="B10" s="1141"/>
      <c r="E10" s="1549"/>
    </row>
    <row r="11" spans="1:10" s="242" customFormat="1">
      <c r="A11" s="121" t="s">
        <v>1873</v>
      </c>
      <c r="B11" s="1096"/>
      <c r="C11" s="119">
        <v>8101</v>
      </c>
      <c r="E11" s="119">
        <v>8161</v>
      </c>
      <c r="G11" s="243">
        <v>8307</v>
      </c>
      <c r="I11" s="243">
        <v>8307</v>
      </c>
    </row>
    <row r="12" spans="1:10" s="242" customFormat="1">
      <c r="A12" s="121" t="s">
        <v>1872</v>
      </c>
      <c r="B12" s="1096"/>
      <c r="C12" s="119">
        <v>7505</v>
      </c>
      <c r="E12" s="119">
        <v>7681</v>
      </c>
      <c r="G12" s="243">
        <v>7826</v>
      </c>
      <c r="I12" s="243">
        <v>7826</v>
      </c>
    </row>
    <row r="13" spans="1:10" s="242" customFormat="1">
      <c r="A13" s="1140" t="s">
        <v>1863</v>
      </c>
      <c r="B13" s="1096"/>
      <c r="C13" s="119">
        <v>7258</v>
      </c>
      <c r="E13" s="119">
        <v>7301</v>
      </c>
      <c r="G13" s="243">
        <v>7447</v>
      </c>
      <c r="I13" s="243">
        <v>7447</v>
      </c>
    </row>
    <row r="14" spans="1:10" s="242" customFormat="1">
      <c r="A14" s="1140" t="s">
        <v>1871</v>
      </c>
      <c r="B14" s="1096"/>
      <c r="C14" s="119">
        <v>7000</v>
      </c>
      <c r="E14" s="119">
        <v>7154</v>
      </c>
      <c r="G14" s="243">
        <v>7297</v>
      </c>
      <c r="I14" s="243">
        <v>7297</v>
      </c>
    </row>
    <row r="15" spans="1:10" s="242" customFormat="1">
      <c r="A15" s="307" t="s">
        <v>1869</v>
      </c>
      <c r="B15" s="1096"/>
      <c r="C15" s="119">
        <v>6617</v>
      </c>
      <c r="E15" s="126">
        <v>6737</v>
      </c>
      <c r="G15" s="243">
        <v>6872</v>
      </c>
      <c r="I15" s="243">
        <v>6872</v>
      </c>
    </row>
    <row r="16" spans="1:10" s="242" customFormat="1">
      <c r="A16" s="307" t="s">
        <v>1868</v>
      </c>
      <c r="B16" s="1096"/>
      <c r="C16" s="119">
        <v>6730</v>
      </c>
      <c r="E16" s="126">
        <v>6910</v>
      </c>
      <c r="G16" s="243">
        <v>7048</v>
      </c>
      <c r="I16" s="243">
        <v>7048</v>
      </c>
    </row>
    <row r="17" spans="1:9" s="242" customFormat="1">
      <c r="A17" s="307" t="s">
        <v>1867</v>
      </c>
      <c r="B17" s="1096"/>
      <c r="C17" s="119">
        <v>641</v>
      </c>
      <c r="E17" s="126">
        <v>564</v>
      </c>
      <c r="G17" s="243">
        <v>575</v>
      </c>
      <c r="I17" s="243">
        <v>575</v>
      </c>
    </row>
    <row r="18" spans="1:9" s="242" customFormat="1">
      <c r="A18" s="307" t="s">
        <v>1866</v>
      </c>
      <c r="B18" s="1096"/>
      <c r="C18" s="119">
        <v>270</v>
      </c>
      <c r="E18" s="126">
        <v>244</v>
      </c>
      <c r="G18" s="243">
        <v>249</v>
      </c>
      <c r="I18" s="243">
        <v>249</v>
      </c>
    </row>
    <row r="19" spans="1:9" s="242" customFormat="1">
      <c r="A19" s="1140" t="s">
        <v>1862</v>
      </c>
      <c r="B19" s="1096"/>
      <c r="C19" s="119">
        <v>739</v>
      </c>
      <c r="E19" s="119">
        <v>750</v>
      </c>
      <c r="G19" s="243">
        <v>750</v>
      </c>
      <c r="I19" s="243">
        <v>750</v>
      </c>
    </row>
    <row r="20" spans="1:9" s="242" customFormat="1">
      <c r="A20" s="1140" t="s">
        <v>1870</v>
      </c>
      <c r="B20" s="1096"/>
      <c r="C20" s="119">
        <v>405</v>
      </c>
      <c r="E20" s="119">
        <v>421</v>
      </c>
      <c r="G20" s="243">
        <v>422</v>
      </c>
      <c r="I20" s="243">
        <v>422</v>
      </c>
    </row>
    <row r="21" spans="1:9" s="242" customFormat="1">
      <c r="A21" s="307" t="s">
        <v>1869</v>
      </c>
      <c r="B21" s="1096"/>
      <c r="C21" s="119">
        <v>220</v>
      </c>
      <c r="E21" s="126">
        <v>234</v>
      </c>
      <c r="G21" s="243">
        <v>234</v>
      </c>
      <c r="I21" s="243">
        <v>234</v>
      </c>
    </row>
    <row r="22" spans="1:9" s="242" customFormat="1">
      <c r="A22" s="307" t="s">
        <v>1868</v>
      </c>
      <c r="B22" s="1096"/>
      <c r="C22" s="119">
        <v>227</v>
      </c>
      <c r="E22" s="126">
        <v>243</v>
      </c>
      <c r="G22" s="243">
        <v>244</v>
      </c>
      <c r="I22" s="243">
        <v>244</v>
      </c>
    </row>
    <row r="23" spans="1:9" s="242" customFormat="1">
      <c r="A23" s="307" t="s">
        <v>1867</v>
      </c>
      <c r="B23" s="1096"/>
      <c r="C23" s="119">
        <v>519</v>
      </c>
      <c r="E23" s="126">
        <v>516</v>
      </c>
      <c r="G23" s="243">
        <v>516</v>
      </c>
      <c r="I23" s="243">
        <v>516</v>
      </c>
    </row>
    <row r="24" spans="1:9" s="242" customFormat="1">
      <c r="A24" s="307" t="s">
        <v>1866</v>
      </c>
      <c r="B24" s="1096"/>
      <c r="C24" s="119">
        <v>178</v>
      </c>
      <c r="E24" s="126">
        <v>178</v>
      </c>
      <c r="G24" s="243">
        <v>178</v>
      </c>
      <c r="I24" s="243">
        <v>178</v>
      </c>
    </row>
    <row r="25" spans="1:9" s="242" customFormat="1">
      <c r="A25" s="1140" t="s">
        <v>2097</v>
      </c>
      <c r="B25" s="1096"/>
      <c r="C25" s="119">
        <v>104</v>
      </c>
      <c r="E25" s="119">
        <v>110</v>
      </c>
      <c r="G25" s="243">
        <v>110</v>
      </c>
      <c r="I25" s="243">
        <v>110</v>
      </c>
    </row>
    <row r="26" spans="1:9" s="242" customFormat="1">
      <c r="A26" s="1140" t="s">
        <v>2096</v>
      </c>
      <c r="B26" s="1096"/>
      <c r="C26" s="119">
        <v>100</v>
      </c>
      <c r="E26" s="119">
        <v>106</v>
      </c>
      <c r="G26" s="243">
        <v>107</v>
      </c>
      <c r="I26" s="243">
        <v>107</v>
      </c>
    </row>
    <row r="27" spans="1:9" s="242" customFormat="1">
      <c r="A27" s="307" t="s">
        <v>1869</v>
      </c>
      <c r="B27" s="1096"/>
      <c r="C27" s="119">
        <v>61</v>
      </c>
      <c r="E27" s="126">
        <v>62</v>
      </c>
      <c r="G27" s="243">
        <v>62</v>
      </c>
      <c r="I27" s="243">
        <v>62</v>
      </c>
    </row>
    <row r="28" spans="1:9" s="242" customFormat="1">
      <c r="A28" s="307" t="s">
        <v>1868</v>
      </c>
      <c r="B28" s="1096"/>
      <c r="C28" s="119">
        <v>89</v>
      </c>
      <c r="E28" s="126">
        <v>94</v>
      </c>
      <c r="G28" s="243">
        <v>95</v>
      </c>
      <c r="I28" s="243">
        <v>95</v>
      </c>
    </row>
    <row r="29" spans="1:9" s="242" customFormat="1">
      <c r="A29" s="307" t="s">
        <v>1867</v>
      </c>
      <c r="B29" s="1096"/>
      <c r="C29" s="119">
        <v>43</v>
      </c>
      <c r="E29" s="126">
        <v>48</v>
      </c>
      <c r="G29" s="243">
        <v>48</v>
      </c>
      <c r="I29" s="243">
        <v>48</v>
      </c>
    </row>
    <row r="30" spans="1:9" s="242" customFormat="1">
      <c r="A30" s="307" t="s">
        <v>1866</v>
      </c>
      <c r="B30" s="1096"/>
      <c r="C30" s="119">
        <v>11</v>
      </c>
      <c r="E30" s="126">
        <v>12</v>
      </c>
      <c r="G30" s="243">
        <v>12</v>
      </c>
      <c r="I30" s="243">
        <v>12</v>
      </c>
    </row>
    <row r="31" spans="1:9" s="242" customFormat="1">
      <c r="A31" s="1552" t="s">
        <v>1861</v>
      </c>
      <c r="B31" s="1096"/>
      <c r="C31" s="119">
        <v>47</v>
      </c>
      <c r="E31" s="196">
        <v>47</v>
      </c>
      <c r="G31" s="243">
        <v>47</v>
      </c>
      <c r="I31" s="243">
        <v>47</v>
      </c>
    </row>
    <row r="32" spans="1:9" s="242" customFormat="1">
      <c r="A32" s="1552" t="s">
        <v>1860</v>
      </c>
      <c r="B32" s="1096"/>
      <c r="C32" s="243">
        <v>2975</v>
      </c>
      <c r="E32" s="196">
        <v>3076</v>
      </c>
      <c r="G32" s="243">
        <v>3076</v>
      </c>
      <c r="I32" s="243">
        <v>3076</v>
      </c>
    </row>
    <row r="33" spans="1:9" s="242" customFormat="1">
      <c r="A33" s="1552" t="s">
        <v>1859</v>
      </c>
      <c r="B33" s="1096"/>
      <c r="C33" s="337"/>
      <c r="E33" s="196"/>
      <c r="G33" s="337"/>
      <c r="I33" s="337"/>
    </row>
    <row r="34" spans="1:9" s="242" customFormat="1">
      <c r="A34" s="1140" t="s">
        <v>1858</v>
      </c>
      <c r="B34" s="1096"/>
      <c r="C34" s="196">
        <v>1932</v>
      </c>
      <c r="E34" s="196">
        <v>1913</v>
      </c>
      <c r="G34" s="243">
        <v>1913</v>
      </c>
      <c r="I34" s="243">
        <v>1913</v>
      </c>
    </row>
    <row r="35" spans="1:9" s="242" customFormat="1">
      <c r="A35" s="1140" t="s">
        <v>1857</v>
      </c>
      <c r="B35" s="1096"/>
      <c r="C35" s="196">
        <v>161</v>
      </c>
      <c r="E35" s="196">
        <v>229</v>
      </c>
      <c r="G35" s="243">
        <v>229</v>
      </c>
      <c r="I35" s="243">
        <v>229</v>
      </c>
    </row>
    <row r="36" spans="1:9" s="242" customFormat="1">
      <c r="A36" s="1140" t="s">
        <v>2007</v>
      </c>
      <c r="B36" s="1096"/>
      <c r="C36" s="196">
        <v>39</v>
      </c>
      <c r="E36" s="196">
        <v>42</v>
      </c>
      <c r="G36" s="243">
        <v>42</v>
      </c>
      <c r="I36" s="243">
        <v>42</v>
      </c>
    </row>
    <row r="37" spans="1:9" s="242" customFormat="1">
      <c r="A37" s="1552" t="s">
        <v>1952</v>
      </c>
      <c r="B37" s="1096"/>
      <c r="C37" s="1102" t="s">
        <v>2088</v>
      </c>
      <c r="E37" s="1102" t="s">
        <v>1950</v>
      </c>
      <c r="G37" s="1102" t="s">
        <v>1950</v>
      </c>
      <c r="I37" s="1102" t="s">
        <v>1950</v>
      </c>
    </row>
    <row r="38" spans="1:9" s="242" customFormat="1">
      <c r="A38" s="1552" t="s">
        <v>1816</v>
      </c>
      <c r="B38" s="1096"/>
      <c r="E38" s="196"/>
      <c r="G38" s="337"/>
      <c r="I38" s="337"/>
    </row>
    <row r="39" spans="1:9" s="242" customFormat="1">
      <c r="A39" s="1140" t="s">
        <v>2095</v>
      </c>
      <c r="B39" s="1096"/>
      <c r="C39" s="196">
        <v>2168</v>
      </c>
      <c r="E39" s="196">
        <v>2270</v>
      </c>
      <c r="G39" s="243">
        <v>2270</v>
      </c>
      <c r="I39" s="243">
        <v>2270</v>
      </c>
    </row>
    <row r="40" spans="1:9" s="242" customFormat="1">
      <c r="A40" s="1140" t="s">
        <v>1959</v>
      </c>
      <c r="B40" s="1096"/>
      <c r="C40" s="196">
        <v>1808</v>
      </c>
      <c r="E40" s="196">
        <v>1863</v>
      </c>
      <c r="G40" s="243">
        <v>1863</v>
      </c>
      <c r="I40" s="243">
        <v>1863</v>
      </c>
    </row>
    <row r="41" spans="1:9" s="242" customFormat="1">
      <c r="A41" s="307" t="s">
        <v>2094</v>
      </c>
      <c r="B41" s="1096"/>
      <c r="C41" s="243">
        <v>1725</v>
      </c>
      <c r="E41" s="196">
        <v>1835</v>
      </c>
      <c r="G41" s="243">
        <v>1835</v>
      </c>
      <c r="I41" s="243">
        <v>1835</v>
      </c>
    </row>
    <row r="42" spans="1:9" s="242" customFormat="1">
      <c r="A42" s="307" t="s">
        <v>2024</v>
      </c>
      <c r="B42" s="1096"/>
      <c r="C42" s="243">
        <v>1482</v>
      </c>
      <c r="E42" s="196">
        <v>1524</v>
      </c>
      <c r="G42" s="243">
        <v>1524</v>
      </c>
      <c r="I42" s="243">
        <v>1524</v>
      </c>
    </row>
    <row r="43" spans="1:9" s="242" customFormat="1">
      <c r="A43" s="307" t="s">
        <v>1999</v>
      </c>
      <c r="B43" s="1096"/>
      <c r="C43" s="243">
        <v>443</v>
      </c>
      <c r="E43" s="196">
        <v>435</v>
      </c>
      <c r="G43" s="243">
        <v>435</v>
      </c>
      <c r="I43" s="243">
        <v>435</v>
      </c>
    </row>
    <row r="44" spans="1:9" s="242" customFormat="1">
      <c r="A44" s="307" t="s">
        <v>2023</v>
      </c>
      <c r="B44" s="1096"/>
      <c r="C44" s="243">
        <v>326</v>
      </c>
      <c r="E44" s="196">
        <v>339</v>
      </c>
      <c r="G44" s="243">
        <v>339</v>
      </c>
      <c r="I44" s="243">
        <v>339</v>
      </c>
    </row>
    <row r="45" spans="1:9" s="242" customFormat="1">
      <c r="A45" s="121" t="s">
        <v>1997</v>
      </c>
      <c r="B45" s="1096"/>
      <c r="C45" s="380">
        <v>3704429</v>
      </c>
      <c r="E45" s="1105">
        <v>3437018</v>
      </c>
      <c r="G45" s="241">
        <v>3750000</v>
      </c>
      <c r="I45" s="241">
        <v>3750000</v>
      </c>
    </row>
    <row r="46" spans="1:9" s="242" customFormat="1">
      <c r="A46" s="1552" t="s">
        <v>1899</v>
      </c>
      <c r="B46" s="1096"/>
      <c r="C46" s="243">
        <v>727</v>
      </c>
      <c r="E46" s="196">
        <v>781</v>
      </c>
      <c r="G46" s="243">
        <v>891</v>
      </c>
      <c r="I46" s="243"/>
    </row>
    <row r="47" spans="1:9" s="242" customFormat="1">
      <c r="A47" s="1140" t="s">
        <v>1949</v>
      </c>
      <c r="B47" s="1096"/>
      <c r="C47" s="1551">
        <v>567</v>
      </c>
      <c r="E47" s="1551">
        <v>566</v>
      </c>
      <c r="G47" s="1395">
        <v>565</v>
      </c>
      <c r="I47" s="1395"/>
    </row>
    <row r="48" spans="1:9" s="242" customFormat="1">
      <c r="A48" s="1140" t="s">
        <v>1948</v>
      </c>
      <c r="B48" s="1096"/>
      <c r="C48" s="1102">
        <v>542</v>
      </c>
      <c r="E48" s="1102">
        <v>543</v>
      </c>
      <c r="G48" s="1102">
        <v>544</v>
      </c>
      <c r="I48" s="1102"/>
    </row>
    <row r="49" spans="1:9" s="242" customFormat="1">
      <c r="A49" s="1140" t="s">
        <v>1947</v>
      </c>
      <c r="B49" s="1096"/>
      <c r="C49" s="1102">
        <v>537</v>
      </c>
      <c r="E49" s="1102">
        <v>537</v>
      </c>
      <c r="G49" s="1102">
        <v>538</v>
      </c>
      <c r="I49" s="1546"/>
    </row>
    <row r="50" spans="1:9" s="242" customFormat="1">
      <c r="A50" s="1140" t="s">
        <v>1946</v>
      </c>
      <c r="B50" s="1096"/>
      <c r="C50" s="1551">
        <f>C47+C48+C49</f>
        <v>1646</v>
      </c>
      <c r="E50" s="1551">
        <f>E47+E48+E49</f>
        <v>1646</v>
      </c>
      <c r="G50" s="1395">
        <f>G47+G48+G49</f>
        <v>1647</v>
      </c>
      <c r="I50" s="1550"/>
    </row>
    <row r="51" spans="1:9" s="242" customFormat="1">
      <c r="A51" s="121" t="s">
        <v>1945</v>
      </c>
      <c r="B51" s="1096"/>
      <c r="E51" s="196"/>
    </row>
    <row r="52" spans="1:9" s="242" customFormat="1">
      <c r="A52" s="1140" t="s">
        <v>1831</v>
      </c>
      <c r="B52" s="1096"/>
      <c r="C52" s="400">
        <v>0.86499999999999999</v>
      </c>
      <c r="E52" s="1533">
        <v>0.86499999999999999</v>
      </c>
      <c r="G52" s="1515"/>
      <c r="I52" s="1515"/>
    </row>
    <row r="53" spans="1:9" s="242" customFormat="1">
      <c r="A53" s="1140" t="s">
        <v>1830</v>
      </c>
      <c r="B53" s="1096"/>
      <c r="C53" s="1533">
        <v>0.64300000000000002</v>
      </c>
      <c r="E53" s="1533">
        <v>0.65900000000000003</v>
      </c>
      <c r="G53" s="1515"/>
      <c r="I53" s="1515"/>
    </row>
    <row r="54" spans="1:9" s="242" customFormat="1">
      <c r="A54" s="121" t="s">
        <v>1829</v>
      </c>
      <c r="B54" s="1096"/>
      <c r="E54" s="196"/>
    </row>
    <row r="55" spans="1:9" s="242" customFormat="1">
      <c r="A55" s="1140" t="s">
        <v>1943</v>
      </c>
      <c r="B55" s="1096"/>
      <c r="C55" s="380">
        <v>30891</v>
      </c>
      <c r="E55" s="1105">
        <v>31478</v>
      </c>
      <c r="G55" s="241">
        <v>29935</v>
      </c>
      <c r="I55" s="1513"/>
    </row>
    <row r="56" spans="1:9" s="242" customFormat="1">
      <c r="A56" s="1140" t="s">
        <v>1942</v>
      </c>
      <c r="B56" s="1096"/>
      <c r="C56" s="380">
        <v>7948</v>
      </c>
      <c r="E56" s="1105">
        <v>7948</v>
      </c>
      <c r="G56" s="241">
        <v>8107</v>
      </c>
      <c r="I56" s="1513"/>
    </row>
    <row r="57" spans="1:9" s="242" customFormat="1">
      <c r="A57" s="1140" t="s">
        <v>1941</v>
      </c>
      <c r="B57" s="1096"/>
      <c r="C57" s="380">
        <v>14341</v>
      </c>
      <c r="E57" s="1105">
        <v>14342</v>
      </c>
      <c r="G57" s="241">
        <v>14628</v>
      </c>
      <c r="I57" s="1513"/>
    </row>
    <row r="58" spans="1:9" s="242" customFormat="1">
      <c r="A58" s="1140" t="s">
        <v>1825</v>
      </c>
      <c r="B58" s="1096"/>
      <c r="C58" s="380">
        <v>4374</v>
      </c>
      <c r="E58" s="1105">
        <v>4374</v>
      </c>
      <c r="G58" s="241">
        <v>4461</v>
      </c>
      <c r="I58" s="1513"/>
    </row>
    <row r="59" spans="1:9" s="242" customFormat="1">
      <c r="A59" s="307"/>
      <c r="B59" s="1096"/>
      <c r="E59" s="196"/>
    </row>
    <row r="60" spans="1:9" s="433" customFormat="1">
      <c r="A60" s="412" t="s">
        <v>305</v>
      </c>
      <c r="B60" s="1141"/>
      <c r="E60" s="1549"/>
    </row>
    <row r="61" spans="1:9" s="433" customFormat="1">
      <c r="A61" s="412" t="s">
        <v>1819</v>
      </c>
      <c r="B61" s="1141"/>
      <c r="E61" s="1549"/>
    </row>
    <row r="62" spans="1:9" s="242" customFormat="1">
      <c r="A62" s="121" t="s">
        <v>1818</v>
      </c>
      <c r="B62" s="1096"/>
      <c r="E62" s="196"/>
    </row>
    <row r="63" spans="1:9" s="242" customFormat="1">
      <c r="A63" s="1140" t="s">
        <v>1007</v>
      </c>
      <c r="B63" s="1096"/>
      <c r="C63" s="241">
        <v>58224719</v>
      </c>
      <c r="E63" s="1105">
        <v>60481012</v>
      </c>
      <c r="G63" s="241">
        <v>61770604</v>
      </c>
      <c r="I63" s="1513"/>
    </row>
    <row r="64" spans="1:9" s="242" customFormat="1">
      <c r="A64" s="1140" t="s">
        <v>1940</v>
      </c>
      <c r="B64" s="1096"/>
      <c r="C64" s="241">
        <v>930831</v>
      </c>
      <c r="E64" s="1105">
        <v>1267367</v>
      </c>
      <c r="G64" s="241">
        <v>987519</v>
      </c>
      <c r="I64" s="1513"/>
    </row>
    <row r="65" spans="1:10" s="242" customFormat="1">
      <c r="A65" s="1140" t="s">
        <v>1816</v>
      </c>
      <c r="B65" s="1096"/>
      <c r="C65" s="241">
        <v>5167239</v>
      </c>
      <c r="E65" s="1105">
        <v>6055777</v>
      </c>
      <c r="G65" s="241">
        <v>5481924</v>
      </c>
      <c r="I65" s="1513"/>
    </row>
    <row r="66" spans="1:10" s="242" customFormat="1">
      <c r="A66" s="1140" t="s">
        <v>1815</v>
      </c>
      <c r="B66" s="1096"/>
      <c r="C66" s="241">
        <v>8408960</v>
      </c>
      <c r="E66" s="1105">
        <v>8860002</v>
      </c>
      <c r="G66" s="241">
        <v>8921066</v>
      </c>
      <c r="I66" s="1513"/>
    </row>
    <row r="67" spans="1:10" s="242" customFormat="1">
      <c r="A67" s="1140" t="s">
        <v>1814</v>
      </c>
      <c r="B67" s="1096"/>
      <c r="C67" s="241">
        <v>12759078</v>
      </c>
      <c r="E67" s="1105">
        <v>13294306</v>
      </c>
      <c r="G67" s="241">
        <v>13536106</v>
      </c>
      <c r="I67" s="1513"/>
    </row>
    <row r="68" spans="1:10" s="242" customFormat="1">
      <c r="A68" s="1140" t="s">
        <v>1813</v>
      </c>
      <c r="B68" s="1096"/>
      <c r="C68" s="241">
        <v>22025481</v>
      </c>
      <c r="E68" s="1105">
        <v>21668270</v>
      </c>
      <c r="G68" s="241">
        <v>23366833</v>
      </c>
      <c r="I68" s="1513"/>
    </row>
    <row r="69" spans="1:10" s="242" customFormat="1">
      <c r="A69" s="1140" t="s">
        <v>1812</v>
      </c>
      <c r="B69" s="1096"/>
      <c r="C69" s="241">
        <v>14529694</v>
      </c>
      <c r="E69" s="1105">
        <v>16803982</v>
      </c>
      <c r="G69" s="241">
        <v>15414552</v>
      </c>
      <c r="I69" s="1513"/>
    </row>
    <row r="70" spans="1:10" s="242" customFormat="1">
      <c r="A70" s="307"/>
      <c r="B70" s="1096"/>
      <c r="E70" s="196"/>
    </row>
    <row r="71" spans="1:10" s="1132" customFormat="1">
      <c r="A71" s="1548" t="s">
        <v>1</v>
      </c>
      <c r="B71" s="1136"/>
      <c r="C71" s="402"/>
      <c r="D71" s="1546"/>
      <c r="E71" s="1547"/>
      <c r="F71" s="1546"/>
      <c r="G71" s="1547"/>
      <c r="H71" s="1546"/>
      <c r="I71" s="196"/>
      <c r="J71" s="1546"/>
    </row>
    <row r="72" spans="1:10" ht="15.75" customHeight="1">
      <c r="A72" s="1773" t="s">
        <v>2093</v>
      </c>
      <c r="B72" s="1773"/>
      <c r="C72" s="1773"/>
      <c r="D72" s="1773"/>
      <c r="E72" s="1773"/>
      <c r="F72" s="1773"/>
      <c r="G72" s="1773"/>
      <c r="H72" s="1773"/>
      <c r="I72" s="1773"/>
      <c r="J72" s="1773"/>
    </row>
    <row r="73" spans="1:10" ht="15.75" customHeight="1">
      <c r="A73" s="1773" t="s">
        <v>1938</v>
      </c>
      <c r="B73" s="1773"/>
      <c r="C73" s="1773"/>
      <c r="D73" s="1773"/>
      <c r="E73" s="1773"/>
      <c r="F73" s="1773"/>
      <c r="G73" s="1773"/>
      <c r="H73" s="1773"/>
      <c r="I73" s="1773"/>
      <c r="J73" s="1773"/>
    </row>
    <row r="74" spans="1:10" ht="15.75" customHeight="1">
      <c r="A74" s="1773" t="s">
        <v>2092</v>
      </c>
      <c r="B74" s="1773"/>
      <c r="C74" s="1773"/>
      <c r="D74" s="1773"/>
      <c r="E74" s="1773"/>
      <c r="F74" s="1773"/>
      <c r="G74" s="1773"/>
      <c r="H74" s="1773"/>
      <c r="I74" s="1773"/>
      <c r="J74" s="1185"/>
    </row>
    <row r="75" spans="1:10" ht="17.25" customHeight="1">
      <c r="A75" s="1773" t="s">
        <v>1690</v>
      </c>
      <c r="B75" s="1773"/>
      <c r="C75" s="1773"/>
      <c r="D75" s="1773"/>
      <c r="E75" s="1773"/>
      <c r="F75" s="1773"/>
      <c r="G75" s="1773"/>
      <c r="H75" s="1773"/>
      <c r="I75" s="1773"/>
      <c r="J75" s="1773"/>
    </row>
    <row r="76" spans="1:10" ht="19.5" customHeight="1">
      <c r="A76" s="1773" t="s">
        <v>1936</v>
      </c>
      <c r="B76" s="1773"/>
      <c r="C76" s="1773"/>
      <c r="D76" s="1773"/>
      <c r="E76" s="1773"/>
      <c r="F76" s="1773"/>
      <c r="G76" s="1773"/>
      <c r="H76" s="1773"/>
      <c r="I76" s="1773"/>
      <c r="J76" s="1773"/>
    </row>
    <row r="77" spans="1:10" ht="27.75" customHeight="1">
      <c r="A77" s="1773"/>
      <c r="B77" s="1773"/>
      <c r="C77" s="1773"/>
      <c r="D77" s="1773"/>
      <c r="E77" s="1773"/>
      <c r="F77" s="1773"/>
      <c r="G77" s="1773"/>
      <c r="H77" s="1773"/>
      <c r="I77" s="1773"/>
      <c r="J77" s="1773"/>
    </row>
    <row r="78" spans="1:10" ht="27.75" customHeight="1">
      <c r="A78" s="1802"/>
      <c r="B78" s="1802"/>
      <c r="C78" s="1802"/>
      <c r="D78" s="1802"/>
      <c r="E78" s="1802"/>
      <c r="F78" s="1802"/>
      <c r="G78" s="1802"/>
      <c r="H78" s="1802"/>
      <c r="I78" s="1802"/>
      <c r="J78" s="1802"/>
    </row>
    <row r="79" spans="1:10" ht="27.75" customHeight="1">
      <c r="A79" s="1802"/>
      <c r="B79" s="1802"/>
      <c r="C79" s="1802"/>
      <c r="D79" s="1802"/>
      <c r="E79" s="1802"/>
      <c r="F79" s="1802"/>
      <c r="G79" s="1802"/>
      <c r="H79" s="1802"/>
      <c r="I79" s="1802"/>
      <c r="J79" s="1802"/>
    </row>
    <row r="80" spans="1:10" ht="27.75" customHeight="1">
      <c r="A80" s="1129"/>
      <c r="B80" s="1128"/>
      <c r="C80" s="1130"/>
      <c r="D80" s="1128"/>
      <c r="E80" s="1130"/>
      <c r="F80" s="1128"/>
      <c r="G80" s="1130"/>
      <c r="H80" s="1128"/>
      <c r="I80" s="1545"/>
      <c r="J80" s="1128"/>
    </row>
    <row r="81" spans="1:10" ht="27.75" customHeight="1">
      <c r="A81" s="1129"/>
      <c r="B81" s="1128"/>
      <c r="C81" s="1128"/>
      <c r="D81" s="1128"/>
      <c r="E81" s="1128"/>
      <c r="F81" s="1128"/>
      <c r="G81" s="1128"/>
      <c r="H81" s="1128"/>
      <c r="I81" s="1545"/>
      <c r="J81" s="1128"/>
    </row>
    <row r="82" spans="1:10" ht="27.75" customHeight="1">
      <c r="A82" s="1129"/>
      <c r="B82" s="1128"/>
      <c r="C82" s="1130"/>
      <c r="D82" s="1128"/>
      <c r="E82" s="1130"/>
      <c r="F82" s="1128"/>
      <c r="G82" s="1130"/>
      <c r="H82" s="1128"/>
      <c r="I82" s="1545"/>
      <c r="J82" s="1128"/>
    </row>
    <row r="83" spans="1:10">
      <c r="A83" s="1129"/>
      <c r="B83" s="1128"/>
      <c r="C83" s="1128"/>
      <c r="D83" s="1128"/>
      <c r="E83" s="1128"/>
      <c r="F83" s="1128"/>
      <c r="G83" s="1128"/>
      <c r="H83" s="1128"/>
      <c r="I83" s="1545"/>
      <c r="J83" s="1128"/>
    </row>
    <row r="84" spans="1:10">
      <c r="A84" s="1129"/>
      <c r="B84" s="1128"/>
      <c r="C84" s="1130"/>
      <c r="D84" s="1128"/>
      <c r="E84" s="1130"/>
      <c r="F84" s="1128"/>
      <c r="G84" s="1130"/>
      <c r="H84" s="1128"/>
      <c r="I84" s="1545"/>
      <c r="J84" s="1128"/>
    </row>
    <row r="85" spans="1:10">
      <c r="A85" s="1129"/>
      <c r="B85" s="1128"/>
      <c r="C85" s="1128"/>
      <c r="D85" s="1128"/>
      <c r="E85" s="1128"/>
      <c r="F85" s="1128"/>
      <c r="G85" s="1128"/>
      <c r="H85" s="1128"/>
      <c r="I85" s="1545"/>
      <c r="J85" s="1128"/>
    </row>
    <row r="86" spans="1:10">
      <c r="A86" s="1129"/>
      <c r="B86" s="1128"/>
      <c r="C86" s="1128"/>
      <c r="D86" s="1128"/>
      <c r="E86" s="1128"/>
      <c r="F86" s="1128"/>
      <c r="G86" s="1128"/>
      <c r="H86" s="1128"/>
      <c r="I86" s="1545"/>
      <c r="J86" s="1128"/>
    </row>
    <row r="87" spans="1:10">
      <c r="A87" s="1129"/>
      <c r="B87" s="1128"/>
      <c r="C87" s="1128"/>
      <c r="D87" s="1128"/>
      <c r="E87" s="1128"/>
      <c r="F87" s="1128"/>
      <c r="G87" s="1128"/>
      <c r="H87" s="1128"/>
      <c r="I87" s="1545"/>
      <c r="J87" s="1128"/>
    </row>
    <row r="88" spans="1:10">
      <c r="B88" s="1126"/>
      <c r="C88" s="1126"/>
      <c r="D88" s="1126"/>
      <c r="E88" s="1127"/>
      <c r="F88" s="1127"/>
    </row>
    <row r="89" spans="1:10">
      <c r="B89" s="1126"/>
      <c r="C89" s="1126"/>
      <c r="D89" s="1126"/>
      <c r="E89" s="1127"/>
      <c r="F89" s="1127"/>
    </row>
    <row r="90" spans="1:10">
      <c r="B90" s="1126"/>
      <c r="C90" s="1126"/>
      <c r="D90" s="1126"/>
      <c r="E90" s="1127"/>
      <c r="F90" s="1127"/>
    </row>
    <row r="91" spans="1:10">
      <c r="B91" s="1126"/>
      <c r="C91" s="1126"/>
      <c r="D91" s="1126"/>
      <c r="E91" s="1127"/>
      <c r="F91" s="1127"/>
    </row>
    <row r="92" spans="1:10">
      <c r="B92" s="1126"/>
      <c r="C92" s="1126"/>
      <c r="D92" s="1126"/>
      <c r="E92" s="1127"/>
      <c r="F92" s="1127"/>
    </row>
    <row r="93" spans="1:10">
      <c r="B93" s="1126"/>
      <c r="C93" s="1126"/>
      <c r="D93" s="1126"/>
      <c r="E93" s="1127"/>
      <c r="F93" s="1127"/>
    </row>
    <row r="94" spans="1:10">
      <c r="B94" s="1126"/>
      <c r="C94" s="1126"/>
      <c r="D94" s="1126"/>
      <c r="E94" s="1127"/>
      <c r="F94" s="1127"/>
    </row>
    <row r="95" spans="1:10">
      <c r="B95" s="1126"/>
      <c r="C95" s="1126"/>
      <c r="D95" s="1126"/>
      <c r="E95" s="1127"/>
      <c r="F95" s="1127"/>
    </row>
    <row r="96" spans="1:10">
      <c r="B96" s="1126"/>
      <c r="C96" s="1126"/>
      <c r="D96" s="1126"/>
      <c r="E96" s="1127"/>
      <c r="F96" s="1127"/>
    </row>
    <row r="97" spans="2:6">
      <c r="B97" s="1126"/>
      <c r="C97" s="1126"/>
      <c r="D97" s="1126"/>
      <c r="E97" s="1127"/>
      <c r="F97" s="1127"/>
    </row>
    <row r="98" spans="2:6">
      <c r="B98" s="1126"/>
      <c r="C98" s="1126"/>
      <c r="D98" s="1126"/>
      <c r="E98" s="1127"/>
      <c r="F98" s="1127"/>
    </row>
    <row r="99" spans="2:6">
      <c r="B99" s="1126"/>
      <c r="C99" s="1126"/>
      <c r="D99" s="1126"/>
      <c r="E99" s="1127"/>
      <c r="F99" s="1127"/>
    </row>
    <row r="100" spans="2:6">
      <c r="B100" s="1126"/>
      <c r="C100" s="1126"/>
      <c r="D100" s="1126"/>
      <c r="E100" s="1127"/>
      <c r="F100" s="1127"/>
    </row>
    <row r="101" spans="2:6">
      <c r="B101" s="1126"/>
      <c r="C101" s="1126"/>
      <c r="D101" s="1126"/>
      <c r="E101" s="1127"/>
      <c r="F101" s="1127"/>
    </row>
    <row r="102" spans="2:6">
      <c r="B102" s="1126"/>
      <c r="C102" s="1126"/>
      <c r="D102" s="1126"/>
      <c r="E102" s="1127"/>
      <c r="F102" s="1127"/>
    </row>
    <row r="103" spans="2:6">
      <c r="B103" s="1126"/>
      <c r="C103" s="1126"/>
      <c r="D103" s="1126"/>
      <c r="E103" s="1127"/>
      <c r="F103" s="1127"/>
    </row>
    <row r="104" spans="2:6">
      <c r="B104" s="1126"/>
      <c r="C104" s="1126"/>
      <c r="D104" s="1126"/>
      <c r="E104" s="1127"/>
      <c r="F104" s="1127"/>
    </row>
    <row r="105" spans="2:6">
      <c r="B105" s="1126"/>
      <c r="C105" s="1126"/>
      <c r="D105" s="1126"/>
      <c r="E105" s="1127"/>
      <c r="F105" s="1127"/>
    </row>
    <row r="106" spans="2:6">
      <c r="B106" s="1126"/>
      <c r="C106" s="1126"/>
      <c r="D106" s="1126"/>
      <c r="E106" s="1127"/>
      <c r="F106" s="1127"/>
    </row>
    <row r="107" spans="2:6">
      <c r="B107" s="1126"/>
      <c r="C107" s="1126"/>
      <c r="D107" s="1126"/>
      <c r="E107" s="1127"/>
      <c r="F107" s="1127"/>
    </row>
    <row r="108" spans="2:6">
      <c r="B108" s="1126"/>
      <c r="C108" s="1126"/>
      <c r="D108" s="1126"/>
      <c r="E108" s="1127"/>
      <c r="F108" s="1127"/>
    </row>
    <row r="109" spans="2:6">
      <c r="B109" s="1126"/>
      <c r="C109" s="1126"/>
      <c r="D109" s="1126"/>
      <c r="E109" s="1127"/>
      <c r="F109" s="1127"/>
    </row>
    <row r="110" spans="2:6">
      <c r="B110" s="1126"/>
      <c r="C110" s="1126"/>
      <c r="D110" s="1126"/>
      <c r="E110" s="1127"/>
      <c r="F110" s="1127"/>
    </row>
    <row r="111" spans="2:6">
      <c r="B111" s="1126"/>
      <c r="C111" s="1126"/>
      <c r="D111" s="1126"/>
      <c r="E111" s="1127"/>
      <c r="F111" s="1127"/>
    </row>
    <row r="112" spans="2:6">
      <c r="B112" s="1126"/>
      <c r="C112" s="1126"/>
      <c r="D112" s="1126"/>
      <c r="E112" s="1127"/>
      <c r="F112" s="1127"/>
    </row>
    <row r="113" spans="2:6">
      <c r="B113" s="1126"/>
      <c r="C113" s="1126"/>
      <c r="D113" s="1126"/>
      <c r="E113" s="1127"/>
      <c r="F113" s="1127"/>
    </row>
    <row r="114" spans="2:6">
      <c r="B114" s="1126"/>
      <c r="C114" s="1126"/>
      <c r="D114" s="1126"/>
      <c r="E114" s="1127"/>
      <c r="F114" s="1127"/>
    </row>
    <row r="115" spans="2:6">
      <c r="B115" s="1126"/>
      <c r="C115" s="1126"/>
      <c r="D115" s="1126"/>
      <c r="E115" s="1127"/>
      <c r="F115" s="1127"/>
    </row>
    <row r="116" spans="2:6">
      <c r="B116" s="1126"/>
      <c r="C116" s="1126"/>
      <c r="D116" s="1126"/>
      <c r="E116" s="1127"/>
      <c r="F116" s="1127"/>
    </row>
    <row r="117" spans="2:6">
      <c r="B117" s="1126"/>
    </row>
    <row r="118" spans="2:6">
      <c r="B118" s="1126"/>
    </row>
    <row r="119" spans="2:6">
      <c r="B119" s="1126"/>
    </row>
    <row r="120" spans="2:6">
      <c r="B120" s="1126"/>
    </row>
    <row r="121" spans="2:6">
      <c r="B121" s="1126"/>
    </row>
    <row r="122" spans="2:6">
      <c r="B122" s="1126"/>
    </row>
    <row r="123" spans="2:6">
      <c r="B123" s="1126"/>
    </row>
    <row r="124" spans="2:6">
      <c r="B124" s="1126"/>
    </row>
    <row r="125" spans="2:6">
      <c r="B125" s="1126"/>
    </row>
    <row r="126" spans="2:6">
      <c r="B126" s="1126"/>
    </row>
    <row r="127" spans="2:6">
      <c r="B127" s="1126"/>
    </row>
    <row r="128" spans="2:6">
      <c r="B128" s="1126"/>
    </row>
    <row r="129" spans="2:2">
      <c r="B129" s="1126"/>
    </row>
    <row r="130" spans="2:2">
      <c r="B130" s="1126"/>
    </row>
    <row r="131" spans="2:2">
      <c r="B131" s="1126"/>
    </row>
    <row r="132" spans="2:2">
      <c r="B132" s="1126"/>
    </row>
    <row r="133" spans="2:2">
      <c r="B133" s="1126"/>
    </row>
  </sheetData>
  <mergeCells count="8">
    <mergeCell ref="A78:J78"/>
    <mergeCell ref="A79:J79"/>
    <mergeCell ref="A72:J72"/>
    <mergeCell ref="A73:J73"/>
    <mergeCell ref="A74:I74"/>
    <mergeCell ref="A75:J75"/>
    <mergeCell ref="A76:J76"/>
    <mergeCell ref="A77:J77"/>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J7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2" style="297" customWidth="1"/>
    <col min="8" max="8" width="3.140625" style="1123" customWidth="1"/>
    <col min="9" max="9" width="12.7109375" style="1544" customWidth="1"/>
    <col min="10" max="10" width="3.140625" style="1123" bestFit="1" customWidth="1"/>
    <col min="11" max="16384" width="9.140625" style="1122"/>
  </cols>
  <sheetData>
    <row r="1" spans="1:10" s="1154" customFormat="1" ht="15.75">
      <c r="A1" s="1158" t="s">
        <v>53</v>
      </c>
      <c r="B1" s="1375">
        <v>2016</v>
      </c>
      <c r="C1" s="1374"/>
      <c r="D1" s="1360"/>
      <c r="E1" s="1374"/>
      <c r="F1" s="1360"/>
      <c r="G1" s="1584"/>
      <c r="H1" s="1580"/>
      <c r="I1" s="1584"/>
      <c r="J1" s="1580"/>
    </row>
    <row r="2" spans="1:10" s="1154" customFormat="1" ht="15.75">
      <c r="A2" s="1158" t="s">
        <v>52</v>
      </c>
      <c r="B2" s="1372" t="s">
        <v>51</v>
      </c>
      <c r="C2" s="1360"/>
      <c r="D2" s="1366"/>
      <c r="E2" s="1583"/>
      <c r="F2" s="1369"/>
      <c r="G2" s="1582"/>
      <c r="H2" s="1580"/>
      <c r="I2" s="1582"/>
      <c r="J2" s="1580"/>
    </row>
    <row r="3" spans="1:10" s="1154" customFormat="1" ht="15.75">
      <c r="A3" s="1158" t="s">
        <v>49</v>
      </c>
      <c r="B3" s="1370">
        <v>74</v>
      </c>
      <c r="C3" s="1370" t="s">
        <v>2110</v>
      </c>
      <c r="D3" s="1366"/>
      <c r="E3" s="1368"/>
      <c r="F3" s="1369"/>
      <c r="G3" s="1581"/>
      <c r="H3" s="1580"/>
      <c r="I3" s="1581"/>
      <c r="J3" s="1580"/>
    </row>
    <row r="4" spans="1:10" s="1154" customFormat="1" ht="15.75">
      <c r="A4" s="1158" t="s">
        <v>46</v>
      </c>
      <c r="B4" s="1370">
        <v>36</v>
      </c>
      <c r="C4" s="1370" t="s">
        <v>1727</v>
      </c>
      <c r="D4" s="1366"/>
      <c r="E4" s="1368"/>
      <c r="F4" s="1369"/>
      <c r="G4" s="1581"/>
      <c r="H4" s="1580"/>
      <c r="I4" s="1581"/>
      <c r="J4" s="1580"/>
    </row>
    <row r="5" spans="1:10" s="1154" customFormat="1" ht="15.75">
      <c r="A5" s="1158" t="s">
        <v>43</v>
      </c>
      <c r="B5" s="1364">
        <v>2485</v>
      </c>
      <c r="C5" s="1364" t="s">
        <v>2109</v>
      </c>
      <c r="D5" s="1363"/>
      <c r="E5" s="1362"/>
      <c r="F5" s="1360"/>
      <c r="G5" s="1579"/>
      <c r="H5" s="1578"/>
      <c r="I5" s="1579"/>
      <c r="J5" s="1578"/>
    </row>
    <row r="6" spans="1:10" s="1142" customFormat="1">
      <c r="A6" s="1558"/>
      <c r="B6" s="1358"/>
      <c r="C6" s="1357"/>
      <c r="D6" s="1355"/>
      <c r="E6" s="1357"/>
      <c r="F6" s="1355"/>
      <c r="G6" s="1577"/>
      <c r="H6" s="1576"/>
      <c r="I6" s="1577" t="s">
        <v>41</v>
      </c>
      <c r="J6" s="1576"/>
    </row>
    <row r="7" spans="1:10">
      <c r="A7" s="1556"/>
      <c r="B7" s="1575"/>
      <c r="C7" s="1354" t="s">
        <v>40</v>
      </c>
      <c r="D7" s="1352" t="s">
        <v>37</v>
      </c>
      <c r="E7" s="1354" t="s">
        <v>40</v>
      </c>
      <c r="F7" s="1352" t="s">
        <v>37</v>
      </c>
      <c r="G7" s="1574" t="s">
        <v>39</v>
      </c>
      <c r="H7" s="1573" t="s">
        <v>37</v>
      </c>
      <c r="I7" s="1574" t="s">
        <v>38</v>
      </c>
      <c r="J7" s="1573" t="s">
        <v>37</v>
      </c>
    </row>
    <row r="8" spans="1:10" s="1142" customFormat="1" ht="14.25">
      <c r="A8" s="1554"/>
      <c r="B8" s="1350"/>
      <c r="C8" s="1348" t="str">
        <f>"FY " &amp; FiscalYear - 3</f>
        <v>FY 2013</v>
      </c>
      <c r="D8" s="1346" t="s">
        <v>36</v>
      </c>
      <c r="E8" s="1348" t="str">
        <f>"FY " &amp; FiscalYear - 2</f>
        <v>FY 2014</v>
      </c>
      <c r="F8" s="1346" t="s">
        <v>36</v>
      </c>
      <c r="G8" s="1348" t="str">
        <f>"FY " &amp; FiscalYear - 1</f>
        <v>FY 2015</v>
      </c>
      <c r="H8" s="1572" t="s">
        <v>36</v>
      </c>
      <c r="I8" s="1348" t="str">
        <f>"FY " &amp; FiscalYear</f>
        <v>FY 2016</v>
      </c>
      <c r="J8" s="1572" t="s">
        <v>36</v>
      </c>
    </row>
    <row r="9" spans="1:10" s="433" customFormat="1">
      <c r="A9" s="412" t="s">
        <v>35</v>
      </c>
      <c r="B9" s="1141"/>
      <c r="C9" s="337"/>
      <c r="D9" s="337"/>
      <c r="E9" s="243"/>
      <c r="F9" s="337"/>
      <c r="G9" s="337"/>
      <c r="H9" s="337"/>
      <c r="I9" s="337"/>
      <c r="J9" s="337"/>
    </row>
    <row r="10" spans="1:10" s="433" customFormat="1">
      <c r="A10" s="412" t="s">
        <v>2109</v>
      </c>
      <c r="B10" s="1096"/>
      <c r="C10" s="1571"/>
      <c r="D10" s="700"/>
      <c r="E10" s="1571"/>
      <c r="F10" s="337"/>
      <c r="G10" s="337"/>
      <c r="H10" s="337"/>
      <c r="I10" s="337"/>
      <c r="J10" s="337"/>
    </row>
    <row r="11" spans="1:10" s="242" customFormat="1">
      <c r="A11" s="1140" t="s">
        <v>2108</v>
      </c>
      <c r="B11" s="1096"/>
      <c r="C11" s="119">
        <v>519</v>
      </c>
      <c r="D11" s="700"/>
      <c r="E11" s="119">
        <v>519</v>
      </c>
      <c r="F11" s="337"/>
      <c r="G11" s="119">
        <v>519</v>
      </c>
      <c r="H11" s="337"/>
      <c r="I11" s="119">
        <v>519</v>
      </c>
      <c r="J11" s="337"/>
    </row>
    <row r="12" spans="1:10" s="242" customFormat="1">
      <c r="A12" s="1140" t="s">
        <v>2107</v>
      </c>
      <c r="B12" s="1096"/>
      <c r="C12" s="119">
        <v>16415</v>
      </c>
      <c r="D12" s="700"/>
      <c r="E12" s="119">
        <v>16827</v>
      </c>
      <c r="F12" s="337"/>
      <c r="G12" s="119">
        <v>15306</v>
      </c>
      <c r="H12" s="337"/>
      <c r="I12" s="119">
        <v>16000</v>
      </c>
      <c r="J12" s="337"/>
    </row>
    <row r="13" spans="1:10" s="242" customFormat="1">
      <c r="A13" s="1140" t="s">
        <v>2106</v>
      </c>
      <c r="B13" s="1096"/>
      <c r="C13" s="119">
        <v>45</v>
      </c>
      <c r="D13" s="700"/>
      <c r="E13" s="119">
        <v>46</v>
      </c>
      <c r="F13" s="337"/>
      <c r="G13" s="119">
        <v>42</v>
      </c>
      <c r="H13" s="337"/>
      <c r="I13" s="119">
        <v>44</v>
      </c>
      <c r="J13" s="337"/>
    </row>
    <row r="14" spans="1:10" s="242" customFormat="1">
      <c r="A14" s="1140" t="s">
        <v>170</v>
      </c>
      <c r="B14" s="1096"/>
      <c r="C14" s="119">
        <v>261</v>
      </c>
      <c r="D14" s="700"/>
      <c r="E14" s="119">
        <v>258</v>
      </c>
      <c r="F14" s="337"/>
      <c r="G14" s="119">
        <v>246</v>
      </c>
      <c r="H14" s="337"/>
      <c r="I14" s="119">
        <v>254</v>
      </c>
      <c r="J14" s="337"/>
    </row>
    <row r="15" spans="1:10" s="242" customFormat="1">
      <c r="A15" s="1140" t="s">
        <v>2105</v>
      </c>
      <c r="B15" s="1096"/>
      <c r="C15" s="119">
        <v>95414</v>
      </c>
      <c r="D15" s="700"/>
      <c r="E15" s="119">
        <v>94235</v>
      </c>
      <c r="F15" s="337"/>
      <c r="G15" s="119">
        <v>89693</v>
      </c>
      <c r="H15" s="337"/>
      <c r="I15" s="119">
        <v>92800</v>
      </c>
      <c r="J15" s="337"/>
    </row>
    <row r="16" spans="1:10" s="242" customFormat="1">
      <c r="A16" s="1140" t="s">
        <v>2104</v>
      </c>
      <c r="B16" s="1096"/>
      <c r="C16" s="1415">
        <v>0.74099999999999999</v>
      </c>
      <c r="D16" s="700"/>
      <c r="E16" s="1415">
        <v>0.73099999999999998</v>
      </c>
      <c r="F16" s="337"/>
      <c r="G16" s="1415">
        <v>0.69599999999999995</v>
      </c>
      <c r="H16" s="337"/>
      <c r="I16" s="1415">
        <v>0.72</v>
      </c>
      <c r="J16" s="337"/>
    </row>
    <row r="17" spans="1:10" s="242" customFormat="1">
      <c r="A17" s="1140" t="s">
        <v>2103</v>
      </c>
      <c r="B17" s="1096"/>
      <c r="C17" s="1570">
        <v>5.8</v>
      </c>
      <c r="D17" s="700"/>
      <c r="E17" s="1570">
        <v>5.6</v>
      </c>
      <c r="F17" s="337"/>
      <c r="G17" s="1570">
        <v>5.9</v>
      </c>
      <c r="H17" s="337"/>
      <c r="I17" s="1570">
        <v>5.8</v>
      </c>
      <c r="J17" s="337"/>
    </row>
    <row r="18" spans="1:10" s="242" customFormat="1">
      <c r="A18" s="1140" t="s">
        <v>2102</v>
      </c>
      <c r="B18" s="1096"/>
      <c r="C18" s="119">
        <v>274768</v>
      </c>
      <c r="D18" s="700"/>
      <c r="E18" s="119">
        <v>271369</v>
      </c>
      <c r="F18" s="337"/>
      <c r="G18" s="119">
        <v>272462</v>
      </c>
      <c r="H18" s="337"/>
      <c r="I18" s="119">
        <v>273000</v>
      </c>
      <c r="J18" s="337"/>
    </row>
    <row r="19" spans="1:10" s="242" customFormat="1">
      <c r="A19" s="1140" t="s">
        <v>2101</v>
      </c>
      <c r="B19" s="1096"/>
      <c r="C19" s="119">
        <v>753</v>
      </c>
      <c r="D19" s="700"/>
      <c r="E19" s="119">
        <v>744</v>
      </c>
      <c r="F19" s="337"/>
      <c r="G19" s="119">
        <v>747</v>
      </c>
      <c r="H19" s="337"/>
      <c r="I19" s="119">
        <v>746</v>
      </c>
      <c r="J19" s="337"/>
    </row>
    <row r="20" spans="1:10" s="242" customFormat="1">
      <c r="A20" s="307"/>
      <c r="B20" s="1096"/>
      <c r="C20" s="337"/>
      <c r="D20" s="337"/>
      <c r="E20" s="243"/>
      <c r="F20" s="337"/>
      <c r="G20" s="243"/>
      <c r="H20" s="337"/>
      <c r="I20" s="243"/>
      <c r="J20" s="337"/>
    </row>
    <row r="21" spans="1:10" s="1132" customFormat="1">
      <c r="A21" s="1548" t="s">
        <v>1</v>
      </c>
      <c r="B21" s="1136"/>
      <c r="C21" s="402"/>
      <c r="D21" s="1546"/>
      <c r="E21" s="1547"/>
      <c r="F21" s="1546"/>
      <c r="G21" s="1547"/>
      <c r="H21" s="1546"/>
      <c r="I21" s="196"/>
      <c r="J21" s="1546"/>
    </row>
    <row r="22" spans="1:10" ht="27.75" customHeight="1">
      <c r="A22" s="1773" t="s">
        <v>2100</v>
      </c>
      <c r="B22" s="1773"/>
      <c r="C22" s="1773"/>
      <c r="D22" s="1773"/>
      <c r="E22" s="1773"/>
      <c r="F22" s="1773"/>
      <c r="G22" s="1773"/>
      <c r="H22" s="1773"/>
      <c r="I22" s="1773"/>
      <c r="J22" s="1773"/>
    </row>
    <row r="23" spans="1:10" ht="45.75" customHeight="1">
      <c r="A23" s="1773" t="s">
        <v>2099</v>
      </c>
      <c r="B23" s="1773"/>
      <c r="C23" s="1773"/>
      <c r="D23" s="1773"/>
      <c r="E23" s="1773"/>
      <c r="F23" s="1773"/>
      <c r="G23" s="1773"/>
      <c r="H23" s="1773"/>
      <c r="I23" s="1773"/>
      <c r="J23" s="1773"/>
    </row>
    <row r="24" spans="1:10" ht="27.75" customHeight="1">
      <c r="A24" s="1802"/>
      <c r="B24" s="1802"/>
      <c r="C24" s="1802"/>
      <c r="D24" s="1802"/>
      <c r="E24" s="1802"/>
      <c r="F24" s="1802"/>
      <c r="G24" s="1802"/>
      <c r="H24" s="1802"/>
      <c r="I24" s="1802"/>
      <c r="J24" s="1802"/>
    </row>
    <row r="25" spans="1:10" ht="27.75" customHeight="1">
      <c r="A25" s="1129"/>
      <c r="B25" s="1128"/>
      <c r="C25" s="1130"/>
      <c r="D25" s="1128"/>
      <c r="E25" s="1130"/>
      <c r="F25" s="1128"/>
      <c r="G25" s="1130"/>
      <c r="H25" s="1128"/>
      <c r="I25" s="1545"/>
      <c r="J25" s="1128"/>
    </row>
    <row r="26" spans="1:10" ht="27.75" customHeight="1">
      <c r="A26" s="1129"/>
      <c r="B26" s="1128"/>
      <c r="C26" s="1128"/>
      <c r="D26" s="1128"/>
      <c r="E26" s="1128"/>
      <c r="F26" s="1128"/>
      <c r="G26" s="1128"/>
      <c r="H26" s="1128"/>
      <c r="I26" s="1545"/>
      <c r="J26" s="1128"/>
    </row>
    <row r="27" spans="1:10" ht="27.75" customHeight="1">
      <c r="A27" s="1129"/>
      <c r="B27" s="1128"/>
      <c r="C27" s="1130"/>
      <c r="D27" s="1128"/>
      <c r="E27" s="1130"/>
      <c r="F27" s="1128"/>
      <c r="G27" s="1130"/>
      <c r="H27" s="1128"/>
      <c r="I27" s="1545"/>
      <c r="J27" s="1128"/>
    </row>
    <row r="28" spans="1:10">
      <c r="A28" s="1129"/>
      <c r="B28" s="1128"/>
      <c r="C28" s="1128"/>
      <c r="D28" s="1128"/>
      <c r="E28" s="1128"/>
      <c r="F28" s="1128"/>
      <c r="G28" s="1128"/>
      <c r="H28" s="1128"/>
      <c r="I28" s="1545"/>
      <c r="J28" s="1128"/>
    </row>
    <row r="29" spans="1:10">
      <c r="A29" s="1129"/>
      <c r="B29" s="1128"/>
      <c r="C29" s="1130"/>
      <c r="D29" s="1128"/>
      <c r="E29" s="1130"/>
      <c r="F29" s="1128"/>
      <c r="G29" s="1130"/>
      <c r="H29" s="1128"/>
      <c r="I29" s="1545"/>
      <c r="J29" s="1128"/>
    </row>
    <row r="30" spans="1:10">
      <c r="A30" s="1129"/>
      <c r="B30" s="1128"/>
      <c r="C30" s="1128"/>
      <c r="D30" s="1128"/>
      <c r="E30" s="1128"/>
      <c r="F30" s="1128"/>
      <c r="G30" s="1128"/>
      <c r="H30" s="1128"/>
      <c r="I30" s="1545"/>
      <c r="J30" s="1128"/>
    </row>
    <row r="31" spans="1:10">
      <c r="A31" s="1129"/>
      <c r="B31" s="1128"/>
      <c r="C31" s="1128"/>
      <c r="D31" s="1128"/>
      <c r="E31" s="1128"/>
      <c r="F31" s="1128"/>
      <c r="G31" s="1128"/>
      <c r="H31" s="1128"/>
      <c r="I31" s="1545"/>
      <c r="J31" s="1128"/>
    </row>
    <row r="32" spans="1:10">
      <c r="A32" s="1129"/>
      <c r="B32" s="1128"/>
      <c r="C32" s="1128"/>
      <c r="D32" s="1128"/>
      <c r="E32" s="1128"/>
      <c r="F32" s="1128"/>
      <c r="G32" s="1128"/>
      <c r="H32" s="1128"/>
      <c r="I32" s="1545"/>
      <c r="J32" s="1128"/>
    </row>
    <row r="33" spans="2:6">
      <c r="B33" s="1126"/>
      <c r="C33" s="1126"/>
      <c r="D33" s="1126"/>
      <c r="E33" s="1127"/>
      <c r="F33" s="1127"/>
    </row>
    <row r="34" spans="2:6">
      <c r="B34" s="1126"/>
      <c r="C34" s="1126"/>
      <c r="D34" s="1126"/>
      <c r="E34" s="1127"/>
      <c r="F34" s="1127"/>
    </row>
    <row r="35" spans="2:6">
      <c r="B35" s="1126"/>
      <c r="C35" s="1126"/>
      <c r="D35" s="1126"/>
      <c r="E35" s="1127"/>
      <c r="F35" s="1127"/>
    </row>
    <row r="36" spans="2:6">
      <c r="B36" s="1126"/>
      <c r="C36" s="1126"/>
      <c r="D36" s="1126"/>
      <c r="E36" s="1127"/>
      <c r="F36" s="1127"/>
    </row>
    <row r="37" spans="2:6">
      <c r="B37" s="1126"/>
      <c r="C37" s="1126"/>
      <c r="D37" s="1126"/>
      <c r="E37" s="1127"/>
      <c r="F37" s="1127"/>
    </row>
    <row r="38" spans="2:6">
      <c r="B38" s="1126"/>
      <c r="C38" s="1126"/>
      <c r="D38" s="1126"/>
      <c r="E38" s="1127"/>
      <c r="F38" s="1127"/>
    </row>
    <row r="39" spans="2:6">
      <c r="B39" s="1126"/>
      <c r="C39" s="1126"/>
      <c r="D39" s="1126"/>
      <c r="E39" s="1127"/>
      <c r="F39" s="1127"/>
    </row>
    <row r="40" spans="2:6">
      <c r="B40" s="1126"/>
      <c r="C40" s="1126"/>
      <c r="D40" s="1126"/>
      <c r="E40" s="1127"/>
      <c r="F40" s="1127"/>
    </row>
    <row r="41" spans="2:6">
      <c r="B41" s="1126"/>
      <c r="C41" s="1126"/>
      <c r="D41" s="1126"/>
      <c r="E41" s="1127"/>
      <c r="F41" s="1127"/>
    </row>
    <row r="42" spans="2:6">
      <c r="B42" s="1126"/>
      <c r="C42" s="1126"/>
      <c r="D42" s="1126"/>
      <c r="E42" s="1127"/>
      <c r="F42" s="1127"/>
    </row>
    <row r="43" spans="2:6">
      <c r="B43" s="1126"/>
      <c r="C43" s="1126"/>
      <c r="D43" s="1126"/>
      <c r="E43" s="1127"/>
      <c r="F43" s="1127"/>
    </row>
    <row r="44" spans="2:6">
      <c r="B44" s="1126"/>
      <c r="C44" s="1126"/>
      <c r="D44" s="1126"/>
      <c r="E44" s="1127"/>
      <c r="F44" s="1127"/>
    </row>
    <row r="45" spans="2:6">
      <c r="B45" s="1126"/>
      <c r="C45" s="1126"/>
      <c r="D45" s="1126"/>
      <c r="E45" s="1127"/>
      <c r="F45" s="1127"/>
    </row>
    <row r="46" spans="2:6">
      <c r="B46" s="1126"/>
      <c r="C46" s="1126"/>
      <c r="D46" s="1126"/>
      <c r="E46" s="1127"/>
      <c r="F46" s="1127"/>
    </row>
    <row r="47" spans="2:6">
      <c r="B47" s="1126"/>
      <c r="C47" s="1126"/>
      <c r="D47" s="1126"/>
      <c r="E47" s="1127"/>
      <c r="F47" s="1127"/>
    </row>
    <row r="48" spans="2:6">
      <c r="B48" s="1126"/>
      <c r="C48" s="1126"/>
      <c r="D48" s="1126"/>
      <c r="E48" s="1127"/>
      <c r="F48" s="1127"/>
    </row>
    <row r="49" spans="2:6">
      <c r="B49" s="1126"/>
      <c r="C49" s="1126"/>
      <c r="D49" s="1126"/>
      <c r="E49" s="1127"/>
      <c r="F49" s="1127"/>
    </row>
    <row r="50" spans="2:6">
      <c r="B50" s="1126"/>
      <c r="C50" s="1126"/>
      <c r="D50" s="1126"/>
      <c r="E50" s="1127"/>
      <c r="F50" s="1127"/>
    </row>
    <row r="51" spans="2:6">
      <c r="B51" s="1126"/>
      <c r="C51" s="1126"/>
      <c r="D51" s="1126"/>
      <c r="E51" s="1127"/>
      <c r="F51" s="1127"/>
    </row>
    <row r="52" spans="2:6">
      <c r="B52" s="1126"/>
      <c r="C52" s="1126"/>
      <c r="D52" s="1126"/>
      <c r="E52" s="1127"/>
      <c r="F52" s="1127"/>
    </row>
    <row r="53" spans="2:6">
      <c r="B53" s="1126"/>
      <c r="C53" s="1126"/>
      <c r="D53" s="1126"/>
      <c r="E53" s="1127"/>
      <c r="F53" s="1127"/>
    </row>
    <row r="54" spans="2:6">
      <c r="B54" s="1126"/>
      <c r="C54" s="1126"/>
      <c r="D54" s="1126"/>
      <c r="E54" s="1127"/>
      <c r="F54" s="1127"/>
    </row>
    <row r="55" spans="2:6">
      <c r="B55" s="1126"/>
      <c r="C55" s="1126"/>
      <c r="D55" s="1126"/>
      <c r="E55" s="1127"/>
      <c r="F55" s="1127"/>
    </row>
    <row r="56" spans="2:6">
      <c r="B56" s="1126"/>
      <c r="C56" s="1126"/>
      <c r="D56" s="1126"/>
      <c r="E56" s="1127"/>
      <c r="F56" s="1127"/>
    </row>
    <row r="57" spans="2:6">
      <c r="B57" s="1126"/>
      <c r="C57" s="1126"/>
      <c r="D57" s="1126"/>
      <c r="E57" s="1127"/>
      <c r="F57" s="1127"/>
    </row>
    <row r="58" spans="2:6">
      <c r="B58" s="1126"/>
      <c r="C58" s="1126"/>
      <c r="D58" s="1126"/>
      <c r="E58" s="1127"/>
      <c r="F58" s="1127"/>
    </row>
    <row r="59" spans="2:6">
      <c r="B59" s="1126"/>
      <c r="C59" s="1126"/>
      <c r="D59" s="1126"/>
      <c r="E59" s="1127"/>
      <c r="F59" s="1127"/>
    </row>
    <row r="60" spans="2:6">
      <c r="B60" s="1126"/>
      <c r="C60" s="1126"/>
      <c r="D60" s="1126"/>
      <c r="E60" s="1127"/>
      <c r="F60" s="1127"/>
    </row>
    <row r="61" spans="2:6">
      <c r="B61" s="1126"/>
      <c r="C61" s="1126"/>
      <c r="D61" s="1126"/>
      <c r="E61" s="1127"/>
      <c r="F61" s="1127"/>
    </row>
    <row r="62" spans="2:6">
      <c r="B62" s="1126"/>
    </row>
    <row r="63" spans="2:6">
      <c r="B63" s="1126"/>
    </row>
    <row r="64" spans="2:6">
      <c r="B64" s="1126"/>
    </row>
    <row r="65" spans="2:2">
      <c r="B65" s="1126"/>
    </row>
    <row r="66" spans="2:2">
      <c r="B66" s="1126"/>
    </row>
    <row r="67" spans="2:2">
      <c r="B67" s="1126"/>
    </row>
    <row r="68" spans="2:2">
      <c r="B68" s="1126"/>
    </row>
    <row r="69" spans="2:2">
      <c r="B69" s="1126"/>
    </row>
    <row r="70" spans="2:2">
      <c r="B70" s="1126"/>
    </row>
    <row r="71" spans="2:2">
      <c r="B71" s="1126"/>
    </row>
    <row r="72" spans="2:2">
      <c r="B72" s="1126"/>
    </row>
    <row r="73" spans="2:2">
      <c r="B73" s="1126"/>
    </row>
    <row r="74" spans="2:2">
      <c r="B74" s="1126"/>
    </row>
    <row r="75" spans="2:2">
      <c r="B75" s="1126"/>
    </row>
    <row r="76" spans="2:2">
      <c r="B76" s="1126"/>
    </row>
    <row r="77" spans="2:2">
      <c r="B77" s="1126"/>
    </row>
    <row r="78" spans="2:2">
      <c r="B78" s="1126"/>
    </row>
  </sheetData>
  <mergeCells count="3">
    <mergeCell ref="A22:J22"/>
    <mergeCell ref="A23:J23"/>
    <mergeCell ref="A24:J24"/>
  </mergeCells>
  <dataValidations count="2">
    <dataValidation type="list" showInputMessage="1" showErrorMessage="1"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"1,2"</formula1>
    </dataValidation>
    <dataValidation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8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39" sqref="A39"/>
    </sheetView>
  </sheetViews>
  <sheetFormatPr defaultRowHeight="12.75"/>
  <cols>
    <col min="1" max="1" width="45.7109375" style="6" customWidth="1"/>
    <col min="2" max="2" width="11" style="5" customWidth="1"/>
    <col min="3" max="3" width="13.7109375" style="4" customWidth="1"/>
    <col min="4" max="4" width="3" style="4" customWidth="1"/>
    <col min="5" max="5" width="13.7109375" style="3" customWidth="1"/>
    <col min="6" max="6" width="3.140625" style="2" bestFit="1" customWidth="1"/>
    <col min="7" max="7" width="12.140625" style="3"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248</v>
      </c>
      <c r="C3" s="61" t="s">
        <v>247</v>
      </c>
      <c r="D3" s="58"/>
      <c r="E3" s="59"/>
      <c r="F3" s="60"/>
      <c r="G3" s="59"/>
      <c r="H3" s="58"/>
      <c r="I3" s="59"/>
      <c r="J3" s="58"/>
    </row>
    <row r="4" spans="1:12" s="53" customFormat="1" ht="15.75">
      <c r="A4" s="57" t="s">
        <v>46</v>
      </c>
      <c r="B4" s="61" t="s">
        <v>289</v>
      </c>
      <c r="C4" s="61" t="s">
        <v>288</v>
      </c>
      <c r="D4" s="58"/>
      <c r="E4" s="59"/>
      <c r="F4" s="60"/>
      <c r="G4" s="59"/>
      <c r="H4" s="58"/>
      <c r="I4" s="59"/>
      <c r="J4" s="58"/>
    </row>
    <row r="5" spans="1:12" s="53" customFormat="1" ht="15.75">
      <c r="A5" s="57" t="s">
        <v>43</v>
      </c>
      <c r="B5" s="56" t="s">
        <v>42</v>
      </c>
      <c r="C5" s="56" t="s">
        <v>42</v>
      </c>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41" customFormat="1">
      <c r="A9" s="258" t="s">
        <v>35</v>
      </c>
      <c r="B9" s="257"/>
    </row>
    <row r="10" spans="1:12" s="41" customFormat="1">
      <c r="A10" s="256" t="s">
        <v>287</v>
      </c>
      <c r="B10" s="255"/>
    </row>
    <row r="11" spans="1:12" s="41" customFormat="1">
      <c r="A11" s="254" t="s">
        <v>286</v>
      </c>
      <c r="B11" s="251"/>
    </row>
    <row r="12" spans="1:12" s="41" customFormat="1">
      <c r="A12" s="252" t="s">
        <v>285</v>
      </c>
      <c r="B12" s="251"/>
      <c r="C12" s="253">
        <v>4500</v>
      </c>
      <c r="E12" s="253">
        <v>4700</v>
      </c>
      <c r="G12" s="253">
        <v>4700</v>
      </c>
      <c r="H12" s="253"/>
      <c r="I12" s="253">
        <v>4750</v>
      </c>
    </row>
    <row r="13" spans="1:12" s="41" customFormat="1">
      <c r="A13" s="252" t="s">
        <v>284</v>
      </c>
      <c r="B13" s="251"/>
      <c r="C13" s="253">
        <v>25</v>
      </c>
      <c r="E13" s="253">
        <v>20</v>
      </c>
      <c r="G13" s="253">
        <v>20</v>
      </c>
      <c r="H13" s="253"/>
      <c r="I13" s="253">
        <v>20</v>
      </c>
    </row>
    <row r="14" spans="1:12" s="41" customFormat="1">
      <c r="A14" s="252" t="s">
        <v>283</v>
      </c>
      <c r="B14" s="251"/>
      <c r="C14" s="253">
        <v>18</v>
      </c>
      <c r="D14" s="253"/>
      <c r="E14" s="253">
        <v>20</v>
      </c>
      <c r="F14" s="253"/>
      <c r="G14" s="253">
        <v>20</v>
      </c>
      <c r="H14" s="253"/>
      <c r="I14" s="253">
        <v>24</v>
      </c>
    </row>
    <row r="15" spans="1:12" s="41" customFormat="1">
      <c r="A15" s="252" t="s">
        <v>282</v>
      </c>
      <c r="B15" s="251"/>
      <c r="C15" s="253">
        <v>11</v>
      </c>
      <c r="D15" s="253"/>
      <c r="E15" s="253">
        <v>5</v>
      </c>
      <c r="F15" s="253"/>
      <c r="G15" s="253">
        <v>5</v>
      </c>
      <c r="H15" s="253"/>
      <c r="I15" s="253">
        <v>5</v>
      </c>
    </row>
    <row r="16" spans="1:12" s="41" customFormat="1">
      <c r="A16" s="252" t="s">
        <v>281</v>
      </c>
      <c r="B16" s="251"/>
      <c r="C16" s="253">
        <v>16</v>
      </c>
      <c r="D16" s="253"/>
      <c r="E16" s="253">
        <v>20</v>
      </c>
      <c r="F16" s="253"/>
      <c r="G16" s="253">
        <v>20</v>
      </c>
      <c r="H16" s="253"/>
      <c r="I16" s="253">
        <v>25</v>
      </c>
    </row>
    <row r="17" spans="1:9" s="41" customFormat="1">
      <c r="A17" s="252" t="s">
        <v>280</v>
      </c>
      <c r="B17" s="251"/>
      <c r="C17" s="253">
        <v>400</v>
      </c>
      <c r="D17" s="253"/>
      <c r="E17" s="253">
        <v>350</v>
      </c>
      <c r="F17" s="253"/>
      <c r="G17" s="253">
        <v>350</v>
      </c>
      <c r="H17" s="253"/>
      <c r="I17" s="253">
        <v>500</v>
      </c>
    </row>
    <row r="18" spans="1:9" s="41" customFormat="1">
      <c r="A18" s="252" t="s">
        <v>279</v>
      </c>
      <c r="B18" s="251"/>
      <c r="C18" s="253">
        <v>150</v>
      </c>
      <c r="D18" s="253"/>
      <c r="E18" s="253">
        <v>150</v>
      </c>
      <c r="F18" s="253"/>
      <c r="G18" s="253">
        <v>150</v>
      </c>
      <c r="H18" s="253"/>
      <c r="I18" s="253">
        <v>320</v>
      </c>
    </row>
    <row r="19" spans="1:9" s="41" customFormat="1">
      <c r="A19" s="252" t="s">
        <v>278</v>
      </c>
      <c r="B19" s="251"/>
      <c r="C19" s="253">
        <v>2</v>
      </c>
      <c r="D19" s="253"/>
      <c r="E19" s="253">
        <v>1</v>
      </c>
      <c r="F19" s="253"/>
      <c r="G19" s="253">
        <v>1</v>
      </c>
      <c r="H19" s="253"/>
      <c r="I19" s="253">
        <v>1</v>
      </c>
    </row>
    <row r="20" spans="1:9" s="41" customFormat="1">
      <c r="A20" s="252" t="s">
        <v>277</v>
      </c>
      <c r="B20" s="251"/>
      <c r="C20" s="253">
        <v>100</v>
      </c>
      <c r="D20" s="253"/>
      <c r="E20" s="253">
        <v>75</v>
      </c>
      <c r="F20" s="253"/>
      <c r="G20" s="253">
        <v>75</v>
      </c>
      <c r="H20" s="253"/>
      <c r="I20" s="253">
        <v>120</v>
      </c>
    </row>
    <row r="21" spans="1:9" s="41" customFormat="1">
      <c r="A21" s="252" t="s">
        <v>276</v>
      </c>
      <c r="B21" s="251"/>
      <c r="C21" s="253">
        <v>750</v>
      </c>
      <c r="D21" s="253"/>
      <c r="E21" s="253">
        <v>700</v>
      </c>
      <c r="F21" s="253"/>
      <c r="G21" s="253">
        <v>700</v>
      </c>
      <c r="H21" s="253"/>
      <c r="I21" s="253">
        <v>900</v>
      </c>
    </row>
    <row r="22" spans="1:9" s="41" customFormat="1">
      <c r="A22" s="254" t="s">
        <v>275</v>
      </c>
      <c r="B22" s="251"/>
      <c r="C22" s="253"/>
      <c r="D22" s="253"/>
      <c r="E22" s="253"/>
      <c r="F22" s="253"/>
      <c r="G22" s="253"/>
      <c r="H22" s="253"/>
      <c r="I22" s="253"/>
    </row>
    <row r="23" spans="1:9" s="41" customFormat="1">
      <c r="A23" s="252" t="s">
        <v>274</v>
      </c>
      <c r="B23" s="251"/>
      <c r="C23" s="253">
        <v>3800</v>
      </c>
      <c r="D23" s="253"/>
      <c r="E23" s="253">
        <v>3900</v>
      </c>
      <c r="F23" s="253"/>
      <c r="G23" s="253">
        <v>3900</v>
      </c>
      <c r="H23" s="253"/>
      <c r="I23" s="253">
        <v>3950</v>
      </c>
    </row>
    <row r="24" spans="1:9" s="41" customFormat="1">
      <c r="A24" s="252" t="s">
        <v>273</v>
      </c>
      <c r="B24" s="251"/>
      <c r="C24" s="253">
        <v>200</v>
      </c>
      <c r="D24" s="253"/>
      <c r="E24" s="253">
        <v>200</v>
      </c>
      <c r="F24" s="253"/>
      <c r="G24" s="253">
        <v>200</v>
      </c>
      <c r="H24" s="253"/>
      <c r="I24" s="253">
        <v>300</v>
      </c>
    </row>
    <row r="25" spans="1:9" s="41" customFormat="1">
      <c r="A25" s="252" t="s">
        <v>272</v>
      </c>
      <c r="B25" s="251"/>
      <c r="C25" s="253">
        <v>45</v>
      </c>
      <c r="D25" s="253"/>
      <c r="E25" s="253">
        <v>50</v>
      </c>
      <c r="F25" s="253"/>
      <c r="G25" s="253">
        <v>50</v>
      </c>
      <c r="H25" s="253"/>
      <c r="I25" s="253">
        <v>50</v>
      </c>
    </row>
    <row r="26" spans="1:9" s="41" customFormat="1">
      <c r="A26" s="252" t="s">
        <v>271</v>
      </c>
      <c r="B26" s="251"/>
      <c r="C26" s="253">
        <v>37</v>
      </c>
      <c r="D26" s="253"/>
      <c r="E26" s="253">
        <v>38</v>
      </c>
      <c r="F26" s="253"/>
      <c r="G26" s="253">
        <v>38</v>
      </c>
      <c r="H26" s="253"/>
      <c r="I26" s="253">
        <v>40</v>
      </c>
    </row>
    <row r="27" spans="1:9" s="41" customFormat="1">
      <c r="A27" s="252" t="s">
        <v>270</v>
      </c>
      <c r="B27" s="251"/>
      <c r="C27" s="253">
        <v>5525</v>
      </c>
      <c r="D27" s="253"/>
      <c r="E27" s="253">
        <v>5800</v>
      </c>
      <c r="F27" s="253"/>
      <c r="G27" s="253">
        <v>5800</v>
      </c>
      <c r="H27" s="253"/>
      <c r="I27" s="253">
        <v>5800</v>
      </c>
    </row>
    <row r="28" spans="1:9" s="41" customFormat="1">
      <c r="A28" s="252" t="s">
        <v>269</v>
      </c>
      <c r="B28" s="251"/>
      <c r="C28" s="253">
        <v>975</v>
      </c>
      <c r="D28" s="253"/>
      <c r="E28" s="253">
        <v>1050</v>
      </c>
      <c r="F28" s="253"/>
      <c r="G28" s="253">
        <v>1050</v>
      </c>
      <c r="H28" s="253"/>
      <c r="I28" s="253">
        <v>1050</v>
      </c>
    </row>
    <row r="29" spans="1:9" s="41" customFormat="1">
      <c r="A29" s="254" t="s">
        <v>268</v>
      </c>
      <c r="B29" s="251"/>
      <c r="C29" s="253"/>
      <c r="D29" s="253"/>
      <c r="E29" s="253"/>
      <c r="F29" s="253"/>
      <c r="G29" s="253"/>
      <c r="H29" s="253"/>
      <c r="I29" s="253"/>
    </row>
    <row r="30" spans="1:9" s="41" customFormat="1">
      <c r="A30" s="252" t="s">
        <v>267</v>
      </c>
      <c r="B30" s="251"/>
      <c r="C30" s="253">
        <v>475</v>
      </c>
      <c r="D30" s="253"/>
      <c r="E30" s="253">
        <v>480</v>
      </c>
      <c r="F30" s="253"/>
      <c r="G30" s="253">
        <v>480</v>
      </c>
      <c r="H30" s="253"/>
      <c r="I30" s="253">
        <v>568</v>
      </c>
    </row>
    <row r="31" spans="1:9" s="41" customFormat="1">
      <c r="A31" s="252" t="s">
        <v>266</v>
      </c>
      <c r="B31" s="251"/>
      <c r="C31" s="253">
        <v>75</v>
      </c>
      <c r="D31" s="253"/>
      <c r="E31" s="253">
        <v>80</v>
      </c>
      <c r="F31" s="253"/>
      <c r="G31" s="253">
        <v>80</v>
      </c>
      <c r="H31" s="253"/>
      <c r="I31" s="253">
        <v>109</v>
      </c>
    </row>
    <row r="32" spans="1:9" s="41" customFormat="1">
      <c r="A32" s="252" t="s">
        <v>265</v>
      </c>
      <c r="B32" s="251"/>
      <c r="C32" s="253">
        <v>496</v>
      </c>
      <c r="D32" s="253"/>
      <c r="E32" s="253">
        <v>490</v>
      </c>
      <c r="F32" s="253"/>
      <c r="G32" s="253">
        <v>490</v>
      </c>
      <c r="H32" s="253"/>
      <c r="I32" s="253">
        <v>568</v>
      </c>
    </row>
    <row r="33" spans="1:10" s="41" customFormat="1">
      <c r="A33" s="252" t="s">
        <v>264</v>
      </c>
      <c r="B33" s="251"/>
      <c r="C33" s="253">
        <v>350</v>
      </c>
      <c r="D33" s="253"/>
      <c r="E33" s="253">
        <v>350</v>
      </c>
      <c r="F33" s="253"/>
      <c r="G33" s="253">
        <v>350</v>
      </c>
      <c r="H33" s="253"/>
      <c r="I33" s="253">
        <v>350</v>
      </c>
    </row>
    <row r="34" spans="1:10" s="41" customFormat="1">
      <c r="A34" s="254" t="s">
        <v>263</v>
      </c>
      <c r="B34" s="251"/>
      <c r="C34" s="253"/>
      <c r="D34" s="253"/>
      <c r="E34" s="253"/>
      <c r="F34" s="253"/>
      <c r="G34" s="253"/>
      <c r="H34" s="253"/>
      <c r="I34" s="253"/>
    </row>
    <row r="35" spans="1:10" s="41" customFormat="1">
      <c r="A35" s="252" t="s">
        <v>262</v>
      </c>
      <c r="B35" s="251"/>
      <c r="C35" s="253">
        <v>80</v>
      </c>
      <c r="D35" s="253"/>
      <c r="E35" s="253">
        <v>80</v>
      </c>
      <c r="F35" s="253"/>
      <c r="G35" s="253">
        <v>80</v>
      </c>
      <c r="H35" s="253"/>
      <c r="I35" s="253">
        <v>75</v>
      </c>
    </row>
    <row r="36" spans="1:10" s="41" customFormat="1">
      <c r="A36" s="252" t="s">
        <v>261</v>
      </c>
      <c r="B36" s="251"/>
      <c r="C36" s="253">
        <v>2</v>
      </c>
      <c r="D36" s="253"/>
      <c r="E36" s="253">
        <v>2</v>
      </c>
      <c r="F36" s="253"/>
      <c r="G36" s="253">
        <v>2</v>
      </c>
      <c r="H36" s="253"/>
      <c r="I36" s="253">
        <v>2</v>
      </c>
    </row>
    <row r="37" spans="1:10" s="41" customFormat="1">
      <c r="A37" s="252" t="s">
        <v>260</v>
      </c>
      <c r="B37" s="251"/>
      <c r="C37" s="253">
        <v>20</v>
      </c>
      <c r="D37" s="253"/>
      <c r="E37" s="253">
        <v>10</v>
      </c>
      <c r="F37" s="253"/>
      <c r="G37" s="253">
        <v>10</v>
      </c>
      <c r="H37" s="253"/>
      <c r="I37" s="253">
        <v>20</v>
      </c>
    </row>
    <row r="38" spans="1:10" s="41" customFormat="1">
      <c r="A38" s="252"/>
      <c r="B38" s="251"/>
    </row>
    <row r="39" spans="1:10" s="14" customFormat="1" ht="12.75" customHeight="1">
      <c r="A39" s="250"/>
      <c r="B39" s="249"/>
      <c r="C39" s="248"/>
      <c r="D39" s="246"/>
      <c r="E39" s="248"/>
      <c r="F39" s="246"/>
      <c r="G39" s="248"/>
      <c r="H39" s="246"/>
      <c r="I39" s="247"/>
      <c r="J39" s="246"/>
    </row>
    <row r="40" spans="1:10">
      <c r="B40" s="6"/>
      <c r="C40" s="6"/>
      <c r="D40" s="6"/>
      <c r="E40" s="7"/>
      <c r="F40" s="7"/>
    </row>
    <row r="41" spans="1:10">
      <c r="B41" s="6"/>
      <c r="C41" s="6"/>
      <c r="D41" s="6"/>
      <c r="E41" s="7"/>
      <c r="F41" s="7"/>
    </row>
    <row r="42" spans="1:10">
      <c r="B42" s="6"/>
      <c r="C42" s="6"/>
      <c r="D42" s="6"/>
      <c r="E42" s="7"/>
      <c r="F42" s="7"/>
    </row>
    <row r="43" spans="1:10">
      <c r="B43" s="6"/>
      <c r="C43" s="6"/>
      <c r="D43" s="6"/>
      <c r="E43" s="7"/>
      <c r="F43" s="7"/>
    </row>
    <row r="44" spans="1:10">
      <c r="B44" s="6"/>
      <c r="C44" s="6"/>
      <c r="D44" s="6"/>
      <c r="E44" s="7"/>
      <c r="F44" s="7"/>
    </row>
    <row r="45" spans="1:10">
      <c r="B45" s="6"/>
      <c r="C45" s="6"/>
      <c r="D45" s="6"/>
      <c r="E45" s="7"/>
      <c r="F45" s="7"/>
    </row>
    <row r="46" spans="1:10">
      <c r="B46" s="6"/>
      <c r="C46" s="6"/>
      <c r="D46" s="6"/>
      <c r="E46" s="7"/>
      <c r="F46" s="7"/>
    </row>
    <row r="47" spans="1:10">
      <c r="B47" s="6"/>
      <c r="C47" s="6"/>
      <c r="D47" s="6"/>
      <c r="E47" s="7"/>
      <c r="F47" s="7"/>
    </row>
    <row r="48" spans="1:10">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c r="C63" s="6"/>
      <c r="D63" s="6"/>
      <c r="E63" s="7"/>
      <c r="F63" s="7"/>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sheetData>
  <dataValidations count="3">
    <dataValidation type="list" showInputMessage="1" showErrorMessage="1" sqref="B65527 IT65527 SP65527 ACL65527 AMH65527 AWD65527 BFZ65527 BPV65527 BZR65527 CJN65527 CTJ65527 DDF65527 DNB65527 DWX65527 EGT65527 EQP65527 FAL65527 FKH65527 FUD65527 GDZ65527 GNV65527 GXR65527 HHN65527 HRJ65527 IBF65527 ILB65527 IUX65527 JET65527 JOP65527 JYL65527 KIH65527 KSD65527 LBZ65527 LLV65527 LVR65527 MFN65527 MPJ65527 MZF65527 NJB65527 NSX65527 OCT65527 OMP65527 OWL65527 PGH65527 PQD65527 PZZ65527 QJV65527 QTR65527 RDN65527 RNJ65527 RXF65527 SHB65527 SQX65527 TAT65527 TKP65527 TUL65527 UEH65527 UOD65527 UXZ65527 VHV65527 VRR65527 WBN65527 WLJ65527 WVF65527 B131063 IT131063 SP131063 ACL131063 AMH131063 AWD131063 BFZ131063 BPV131063 BZR131063 CJN131063 CTJ131063 DDF131063 DNB131063 DWX131063 EGT131063 EQP131063 FAL131063 FKH131063 FUD131063 GDZ131063 GNV131063 GXR131063 HHN131063 HRJ131063 IBF131063 ILB131063 IUX131063 JET131063 JOP131063 JYL131063 KIH131063 KSD131063 LBZ131063 LLV131063 LVR131063 MFN131063 MPJ131063 MZF131063 NJB131063 NSX131063 OCT131063 OMP131063 OWL131063 PGH131063 PQD131063 PZZ131063 QJV131063 QTR131063 RDN131063 RNJ131063 RXF131063 SHB131063 SQX131063 TAT131063 TKP131063 TUL131063 UEH131063 UOD131063 UXZ131063 VHV131063 VRR131063 WBN131063 WLJ131063 WVF131063 B196599 IT196599 SP196599 ACL196599 AMH196599 AWD196599 BFZ196599 BPV196599 BZR196599 CJN196599 CTJ196599 DDF196599 DNB196599 DWX196599 EGT196599 EQP196599 FAL196599 FKH196599 FUD196599 GDZ196599 GNV196599 GXR196599 HHN196599 HRJ196599 IBF196599 ILB196599 IUX196599 JET196599 JOP196599 JYL196599 KIH196599 KSD196599 LBZ196599 LLV196599 LVR196599 MFN196599 MPJ196599 MZF196599 NJB196599 NSX196599 OCT196599 OMP196599 OWL196599 PGH196599 PQD196599 PZZ196599 QJV196599 QTR196599 RDN196599 RNJ196599 RXF196599 SHB196599 SQX196599 TAT196599 TKP196599 TUL196599 UEH196599 UOD196599 UXZ196599 VHV196599 VRR196599 WBN196599 WLJ196599 WVF196599 B262135 IT262135 SP262135 ACL262135 AMH262135 AWD262135 BFZ262135 BPV262135 BZR262135 CJN262135 CTJ262135 DDF262135 DNB262135 DWX262135 EGT262135 EQP262135 FAL262135 FKH262135 FUD262135 GDZ262135 GNV262135 GXR262135 HHN262135 HRJ262135 IBF262135 ILB262135 IUX262135 JET262135 JOP262135 JYL262135 KIH262135 KSD262135 LBZ262135 LLV262135 LVR262135 MFN262135 MPJ262135 MZF262135 NJB262135 NSX262135 OCT262135 OMP262135 OWL262135 PGH262135 PQD262135 PZZ262135 QJV262135 QTR262135 RDN262135 RNJ262135 RXF262135 SHB262135 SQX262135 TAT262135 TKP262135 TUL262135 UEH262135 UOD262135 UXZ262135 VHV262135 VRR262135 WBN262135 WLJ262135 WVF262135 B327671 IT327671 SP327671 ACL327671 AMH327671 AWD327671 BFZ327671 BPV327671 BZR327671 CJN327671 CTJ327671 DDF327671 DNB327671 DWX327671 EGT327671 EQP327671 FAL327671 FKH327671 FUD327671 GDZ327671 GNV327671 GXR327671 HHN327671 HRJ327671 IBF327671 ILB327671 IUX327671 JET327671 JOP327671 JYL327671 KIH327671 KSD327671 LBZ327671 LLV327671 LVR327671 MFN327671 MPJ327671 MZF327671 NJB327671 NSX327671 OCT327671 OMP327671 OWL327671 PGH327671 PQD327671 PZZ327671 QJV327671 QTR327671 RDN327671 RNJ327671 RXF327671 SHB327671 SQX327671 TAT327671 TKP327671 TUL327671 UEH327671 UOD327671 UXZ327671 VHV327671 VRR327671 WBN327671 WLJ327671 WVF327671 B393207 IT393207 SP393207 ACL393207 AMH393207 AWD393207 BFZ393207 BPV393207 BZR393207 CJN393207 CTJ393207 DDF393207 DNB393207 DWX393207 EGT393207 EQP393207 FAL393207 FKH393207 FUD393207 GDZ393207 GNV393207 GXR393207 HHN393207 HRJ393207 IBF393207 ILB393207 IUX393207 JET393207 JOP393207 JYL393207 KIH393207 KSD393207 LBZ393207 LLV393207 LVR393207 MFN393207 MPJ393207 MZF393207 NJB393207 NSX393207 OCT393207 OMP393207 OWL393207 PGH393207 PQD393207 PZZ393207 QJV393207 QTR393207 RDN393207 RNJ393207 RXF393207 SHB393207 SQX393207 TAT393207 TKP393207 TUL393207 UEH393207 UOD393207 UXZ393207 VHV393207 VRR393207 WBN393207 WLJ393207 WVF393207 B458743 IT458743 SP458743 ACL458743 AMH458743 AWD458743 BFZ458743 BPV458743 BZR458743 CJN458743 CTJ458743 DDF458743 DNB458743 DWX458743 EGT458743 EQP458743 FAL458743 FKH458743 FUD458743 GDZ458743 GNV458743 GXR458743 HHN458743 HRJ458743 IBF458743 ILB458743 IUX458743 JET458743 JOP458743 JYL458743 KIH458743 KSD458743 LBZ458743 LLV458743 LVR458743 MFN458743 MPJ458743 MZF458743 NJB458743 NSX458743 OCT458743 OMP458743 OWL458743 PGH458743 PQD458743 PZZ458743 QJV458743 QTR458743 RDN458743 RNJ458743 RXF458743 SHB458743 SQX458743 TAT458743 TKP458743 TUL458743 UEH458743 UOD458743 UXZ458743 VHV458743 VRR458743 WBN458743 WLJ458743 WVF458743 B524279 IT524279 SP524279 ACL524279 AMH524279 AWD524279 BFZ524279 BPV524279 BZR524279 CJN524279 CTJ524279 DDF524279 DNB524279 DWX524279 EGT524279 EQP524279 FAL524279 FKH524279 FUD524279 GDZ524279 GNV524279 GXR524279 HHN524279 HRJ524279 IBF524279 ILB524279 IUX524279 JET524279 JOP524279 JYL524279 KIH524279 KSD524279 LBZ524279 LLV524279 LVR524279 MFN524279 MPJ524279 MZF524279 NJB524279 NSX524279 OCT524279 OMP524279 OWL524279 PGH524279 PQD524279 PZZ524279 QJV524279 QTR524279 RDN524279 RNJ524279 RXF524279 SHB524279 SQX524279 TAT524279 TKP524279 TUL524279 UEH524279 UOD524279 UXZ524279 VHV524279 VRR524279 WBN524279 WLJ524279 WVF524279 B589815 IT589815 SP589815 ACL589815 AMH589815 AWD589815 BFZ589815 BPV589815 BZR589815 CJN589815 CTJ589815 DDF589815 DNB589815 DWX589815 EGT589815 EQP589815 FAL589815 FKH589815 FUD589815 GDZ589815 GNV589815 GXR589815 HHN589815 HRJ589815 IBF589815 ILB589815 IUX589815 JET589815 JOP589815 JYL589815 KIH589815 KSD589815 LBZ589815 LLV589815 LVR589815 MFN589815 MPJ589815 MZF589815 NJB589815 NSX589815 OCT589815 OMP589815 OWL589815 PGH589815 PQD589815 PZZ589815 QJV589815 QTR589815 RDN589815 RNJ589815 RXF589815 SHB589815 SQX589815 TAT589815 TKP589815 TUL589815 UEH589815 UOD589815 UXZ589815 VHV589815 VRR589815 WBN589815 WLJ589815 WVF589815 B655351 IT655351 SP655351 ACL655351 AMH655351 AWD655351 BFZ655351 BPV655351 BZR655351 CJN655351 CTJ655351 DDF655351 DNB655351 DWX655351 EGT655351 EQP655351 FAL655351 FKH655351 FUD655351 GDZ655351 GNV655351 GXR655351 HHN655351 HRJ655351 IBF655351 ILB655351 IUX655351 JET655351 JOP655351 JYL655351 KIH655351 KSD655351 LBZ655351 LLV655351 LVR655351 MFN655351 MPJ655351 MZF655351 NJB655351 NSX655351 OCT655351 OMP655351 OWL655351 PGH655351 PQD655351 PZZ655351 QJV655351 QTR655351 RDN655351 RNJ655351 RXF655351 SHB655351 SQX655351 TAT655351 TKP655351 TUL655351 UEH655351 UOD655351 UXZ655351 VHV655351 VRR655351 WBN655351 WLJ655351 WVF655351 B720887 IT720887 SP720887 ACL720887 AMH720887 AWD720887 BFZ720887 BPV720887 BZR720887 CJN720887 CTJ720887 DDF720887 DNB720887 DWX720887 EGT720887 EQP720887 FAL720887 FKH720887 FUD720887 GDZ720887 GNV720887 GXR720887 HHN720887 HRJ720887 IBF720887 ILB720887 IUX720887 JET720887 JOP720887 JYL720887 KIH720887 KSD720887 LBZ720887 LLV720887 LVR720887 MFN720887 MPJ720887 MZF720887 NJB720887 NSX720887 OCT720887 OMP720887 OWL720887 PGH720887 PQD720887 PZZ720887 QJV720887 QTR720887 RDN720887 RNJ720887 RXF720887 SHB720887 SQX720887 TAT720887 TKP720887 TUL720887 UEH720887 UOD720887 UXZ720887 VHV720887 VRR720887 WBN720887 WLJ720887 WVF720887 B786423 IT786423 SP786423 ACL786423 AMH786423 AWD786423 BFZ786423 BPV786423 BZR786423 CJN786423 CTJ786423 DDF786423 DNB786423 DWX786423 EGT786423 EQP786423 FAL786423 FKH786423 FUD786423 GDZ786423 GNV786423 GXR786423 HHN786423 HRJ786423 IBF786423 ILB786423 IUX786423 JET786423 JOP786423 JYL786423 KIH786423 KSD786423 LBZ786423 LLV786423 LVR786423 MFN786423 MPJ786423 MZF786423 NJB786423 NSX786423 OCT786423 OMP786423 OWL786423 PGH786423 PQD786423 PZZ786423 QJV786423 QTR786423 RDN786423 RNJ786423 RXF786423 SHB786423 SQX786423 TAT786423 TKP786423 TUL786423 UEH786423 UOD786423 UXZ786423 VHV786423 VRR786423 WBN786423 WLJ786423 WVF786423 B851959 IT851959 SP851959 ACL851959 AMH851959 AWD851959 BFZ851959 BPV851959 BZR851959 CJN851959 CTJ851959 DDF851959 DNB851959 DWX851959 EGT851959 EQP851959 FAL851959 FKH851959 FUD851959 GDZ851959 GNV851959 GXR851959 HHN851959 HRJ851959 IBF851959 ILB851959 IUX851959 JET851959 JOP851959 JYL851959 KIH851959 KSD851959 LBZ851959 LLV851959 LVR851959 MFN851959 MPJ851959 MZF851959 NJB851959 NSX851959 OCT851959 OMP851959 OWL851959 PGH851959 PQD851959 PZZ851959 QJV851959 QTR851959 RDN851959 RNJ851959 RXF851959 SHB851959 SQX851959 TAT851959 TKP851959 TUL851959 UEH851959 UOD851959 UXZ851959 VHV851959 VRR851959 WBN851959 WLJ851959 WVF851959 B917495 IT917495 SP917495 ACL917495 AMH917495 AWD917495 BFZ917495 BPV917495 BZR917495 CJN917495 CTJ917495 DDF917495 DNB917495 DWX917495 EGT917495 EQP917495 FAL917495 FKH917495 FUD917495 GDZ917495 GNV917495 GXR917495 HHN917495 HRJ917495 IBF917495 ILB917495 IUX917495 JET917495 JOP917495 JYL917495 KIH917495 KSD917495 LBZ917495 LLV917495 LVR917495 MFN917495 MPJ917495 MZF917495 NJB917495 NSX917495 OCT917495 OMP917495 OWL917495 PGH917495 PQD917495 PZZ917495 QJV917495 QTR917495 RDN917495 RNJ917495 RXF917495 SHB917495 SQX917495 TAT917495 TKP917495 TUL917495 UEH917495 UOD917495 UXZ917495 VHV917495 VRR917495 WBN917495 WLJ917495 WVF917495 B983031 IT983031 SP983031 ACL983031 AMH983031 AWD983031 BFZ983031 BPV983031 BZR983031 CJN983031 CTJ983031 DDF983031 DNB983031 DWX983031 EGT983031 EQP983031 FAL983031 FKH983031 FUD983031 GDZ983031 GNV983031 GXR983031 HHN983031 HRJ983031 IBF983031 ILB983031 IUX983031 JET983031 JOP983031 JYL983031 KIH983031 KSD983031 LBZ983031 LLV983031 LVR983031 MFN983031 MPJ983031 MZF983031 NJB983031 NSX983031 OCT983031 OMP983031 OWL983031 PGH983031 PQD983031 PZZ983031 QJV983031 QTR983031 RDN983031 RNJ983031 RXF983031 SHB983031 SQX983031 TAT983031 TKP983031 TUL983031 UEH983031 UOD983031 UXZ983031 VHV983031 VRR983031 WBN983031 WLJ983031 WVF983031">
      <formula1>"4, 5, 6"</formula1>
    </dataValidation>
    <dataValidation type="list" showInputMessage="1" showErrorMessage="1" sqref="H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H65524 JB65524 SX65524 ACT65524 AMP65524 AWL65524 BGH65524 BQD65524 BZZ65524 CJV65524 CTR65524 DDN65524 DNJ65524 DXF65524 EHB65524 EQX65524 FAT65524 FKP65524 FUL65524 GEH65524 GOD65524 GXZ65524 HHV65524 HRR65524 IBN65524 ILJ65524 IVF65524 JFB65524 JOX65524 JYT65524 KIP65524 KSL65524 LCH65524 LMD65524 LVZ65524 MFV65524 MPR65524 MZN65524 NJJ65524 NTF65524 ODB65524 OMX65524 OWT65524 PGP65524 PQL65524 QAH65524 QKD65524 QTZ65524 RDV65524 RNR65524 RXN65524 SHJ65524 SRF65524 TBB65524 TKX65524 TUT65524 UEP65524 UOL65524 UYH65524 VID65524 VRZ65524 WBV65524 WLR65524 WVN65524 H131060 JB131060 SX131060 ACT131060 AMP131060 AWL131060 BGH131060 BQD131060 BZZ131060 CJV131060 CTR131060 DDN131060 DNJ131060 DXF131060 EHB131060 EQX131060 FAT131060 FKP131060 FUL131060 GEH131060 GOD131060 GXZ131060 HHV131060 HRR131060 IBN131060 ILJ131060 IVF131060 JFB131060 JOX131060 JYT131060 KIP131060 KSL131060 LCH131060 LMD131060 LVZ131060 MFV131060 MPR131060 MZN131060 NJJ131060 NTF131060 ODB131060 OMX131060 OWT131060 PGP131060 PQL131060 QAH131060 QKD131060 QTZ131060 RDV131060 RNR131060 RXN131060 SHJ131060 SRF131060 TBB131060 TKX131060 TUT131060 UEP131060 UOL131060 UYH131060 VID131060 VRZ131060 WBV131060 WLR131060 WVN131060 H196596 JB196596 SX196596 ACT196596 AMP196596 AWL196596 BGH196596 BQD196596 BZZ196596 CJV196596 CTR196596 DDN196596 DNJ196596 DXF196596 EHB196596 EQX196596 FAT196596 FKP196596 FUL196596 GEH196596 GOD196596 GXZ196596 HHV196596 HRR196596 IBN196596 ILJ196596 IVF196596 JFB196596 JOX196596 JYT196596 KIP196596 KSL196596 LCH196596 LMD196596 LVZ196596 MFV196596 MPR196596 MZN196596 NJJ196596 NTF196596 ODB196596 OMX196596 OWT196596 PGP196596 PQL196596 QAH196596 QKD196596 QTZ196596 RDV196596 RNR196596 RXN196596 SHJ196596 SRF196596 TBB196596 TKX196596 TUT196596 UEP196596 UOL196596 UYH196596 VID196596 VRZ196596 WBV196596 WLR196596 WVN196596 H262132 JB262132 SX262132 ACT262132 AMP262132 AWL262132 BGH262132 BQD262132 BZZ262132 CJV262132 CTR262132 DDN262132 DNJ262132 DXF262132 EHB262132 EQX262132 FAT262132 FKP262132 FUL262132 GEH262132 GOD262132 GXZ262132 HHV262132 HRR262132 IBN262132 ILJ262132 IVF262132 JFB262132 JOX262132 JYT262132 KIP262132 KSL262132 LCH262132 LMD262132 LVZ262132 MFV262132 MPR262132 MZN262132 NJJ262132 NTF262132 ODB262132 OMX262132 OWT262132 PGP262132 PQL262132 QAH262132 QKD262132 QTZ262132 RDV262132 RNR262132 RXN262132 SHJ262132 SRF262132 TBB262132 TKX262132 TUT262132 UEP262132 UOL262132 UYH262132 VID262132 VRZ262132 WBV262132 WLR262132 WVN262132 H327668 JB327668 SX327668 ACT327668 AMP327668 AWL327668 BGH327668 BQD327668 BZZ327668 CJV327668 CTR327668 DDN327668 DNJ327668 DXF327668 EHB327668 EQX327668 FAT327668 FKP327668 FUL327668 GEH327668 GOD327668 GXZ327668 HHV327668 HRR327668 IBN327668 ILJ327668 IVF327668 JFB327668 JOX327668 JYT327668 KIP327668 KSL327668 LCH327668 LMD327668 LVZ327668 MFV327668 MPR327668 MZN327668 NJJ327668 NTF327668 ODB327668 OMX327668 OWT327668 PGP327668 PQL327668 QAH327668 QKD327668 QTZ327668 RDV327668 RNR327668 RXN327668 SHJ327668 SRF327668 TBB327668 TKX327668 TUT327668 UEP327668 UOL327668 UYH327668 VID327668 VRZ327668 WBV327668 WLR327668 WVN327668 H393204 JB393204 SX393204 ACT393204 AMP393204 AWL393204 BGH393204 BQD393204 BZZ393204 CJV393204 CTR393204 DDN393204 DNJ393204 DXF393204 EHB393204 EQX393204 FAT393204 FKP393204 FUL393204 GEH393204 GOD393204 GXZ393204 HHV393204 HRR393204 IBN393204 ILJ393204 IVF393204 JFB393204 JOX393204 JYT393204 KIP393204 KSL393204 LCH393204 LMD393204 LVZ393204 MFV393204 MPR393204 MZN393204 NJJ393204 NTF393204 ODB393204 OMX393204 OWT393204 PGP393204 PQL393204 QAH393204 QKD393204 QTZ393204 RDV393204 RNR393204 RXN393204 SHJ393204 SRF393204 TBB393204 TKX393204 TUT393204 UEP393204 UOL393204 UYH393204 VID393204 VRZ393204 WBV393204 WLR393204 WVN393204 H458740 JB458740 SX458740 ACT458740 AMP458740 AWL458740 BGH458740 BQD458740 BZZ458740 CJV458740 CTR458740 DDN458740 DNJ458740 DXF458740 EHB458740 EQX458740 FAT458740 FKP458740 FUL458740 GEH458740 GOD458740 GXZ458740 HHV458740 HRR458740 IBN458740 ILJ458740 IVF458740 JFB458740 JOX458740 JYT458740 KIP458740 KSL458740 LCH458740 LMD458740 LVZ458740 MFV458740 MPR458740 MZN458740 NJJ458740 NTF458740 ODB458740 OMX458740 OWT458740 PGP458740 PQL458740 QAH458740 QKD458740 QTZ458740 RDV458740 RNR458740 RXN458740 SHJ458740 SRF458740 TBB458740 TKX458740 TUT458740 UEP458740 UOL458740 UYH458740 VID458740 VRZ458740 WBV458740 WLR458740 WVN458740 H524276 JB524276 SX524276 ACT524276 AMP524276 AWL524276 BGH524276 BQD524276 BZZ524276 CJV524276 CTR524276 DDN524276 DNJ524276 DXF524276 EHB524276 EQX524276 FAT524276 FKP524276 FUL524276 GEH524276 GOD524276 GXZ524276 HHV524276 HRR524276 IBN524276 ILJ524276 IVF524276 JFB524276 JOX524276 JYT524276 KIP524276 KSL524276 LCH524276 LMD524276 LVZ524276 MFV524276 MPR524276 MZN524276 NJJ524276 NTF524276 ODB524276 OMX524276 OWT524276 PGP524276 PQL524276 QAH524276 QKD524276 QTZ524276 RDV524276 RNR524276 RXN524276 SHJ524276 SRF524276 TBB524276 TKX524276 TUT524276 UEP524276 UOL524276 UYH524276 VID524276 VRZ524276 WBV524276 WLR524276 WVN524276 H589812 JB589812 SX589812 ACT589812 AMP589812 AWL589812 BGH589812 BQD589812 BZZ589812 CJV589812 CTR589812 DDN589812 DNJ589812 DXF589812 EHB589812 EQX589812 FAT589812 FKP589812 FUL589812 GEH589812 GOD589812 GXZ589812 HHV589812 HRR589812 IBN589812 ILJ589812 IVF589812 JFB589812 JOX589812 JYT589812 KIP589812 KSL589812 LCH589812 LMD589812 LVZ589812 MFV589812 MPR589812 MZN589812 NJJ589812 NTF589812 ODB589812 OMX589812 OWT589812 PGP589812 PQL589812 QAH589812 QKD589812 QTZ589812 RDV589812 RNR589812 RXN589812 SHJ589812 SRF589812 TBB589812 TKX589812 TUT589812 UEP589812 UOL589812 UYH589812 VID589812 VRZ589812 WBV589812 WLR589812 WVN589812 H655348 JB655348 SX655348 ACT655348 AMP655348 AWL655348 BGH655348 BQD655348 BZZ655348 CJV655348 CTR655348 DDN655348 DNJ655348 DXF655348 EHB655348 EQX655348 FAT655348 FKP655348 FUL655348 GEH655348 GOD655348 GXZ655348 HHV655348 HRR655348 IBN655348 ILJ655348 IVF655348 JFB655348 JOX655348 JYT655348 KIP655348 KSL655348 LCH655348 LMD655348 LVZ655348 MFV655348 MPR655348 MZN655348 NJJ655348 NTF655348 ODB655348 OMX655348 OWT655348 PGP655348 PQL655348 QAH655348 QKD655348 QTZ655348 RDV655348 RNR655348 RXN655348 SHJ655348 SRF655348 TBB655348 TKX655348 TUT655348 UEP655348 UOL655348 UYH655348 VID655348 VRZ655348 WBV655348 WLR655348 WVN655348 H720884 JB720884 SX720884 ACT720884 AMP720884 AWL720884 BGH720884 BQD720884 BZZ720884 CJV720884 CTR720884 DDN720884 DNJ720884 DXF720884 EHB720884 EQX720884 FAT720884 FKP720884 FUL720884 GEH720884 GOD720884 GXZ720884 HHV720884 HRR720884 IBN720884 ILJ720884 IVF720884 JFB720884 JOX720884 JYT720884 KIP720884 KSL720884 LCH720884 LMD720884 LVZ720884 MFV720884 MPR720884 MZN720884 NJJ720884 NTF720884 ODB720884 OMX720884 OWT720884 PGP720884 PQL720884 QAH720884 QKD720884 QTZ720884 RDV720884 RNR720884 RXN720884 SHJ720884 SRF720884 TBB720884 TKX720884 TUT720884 UEP720884 UOL720884 UYH720884 VID720884 VRZ720884 WBV720884 WLR720884 WVN720884 H786420 JB786420 SX786420 ACT786420 AMP786420 AWL786420 BGH786420 BQD786420 BZZ786420 CJV786420 CTR786420 DDN786420 DNJ786420 DXF786420 EHB786420 EQX786420 FAT786420 FKP786420 FUL786420 GEH786420 GOD786420 GXZ786420 HHV786420 HRR786420 IBN786420 ILJ786420 IVF786420 JFB786420 JOX786420 JYT786420 KIP786420 KSL786420 LCH786420 LMD786420 LVZ786420 MFV786420 MPR786420 MZN786420 NJJ786420 NTF786420 ODB786420 OMX786420 OWT786420 PGP786420 PQL786420 QAH786420 QKD786420 QTZ786420 RDV786420 RNR786420 RXN786420 SHJ786420 SRF786420 TBB786420 TKX786420 TUT786420 UEP786420 UOL786420 UYH786420 VID786420 VRZ786420 WBV786420 WLR786420 WVN786420 H851956 JB851956 SX851956 ACT851956 AMP851956 AWL851956 BGH851956 BQD851956 BZZ851956 CJV851956 CTR851956 DDN851956 DNJ851956 DXF851956 EHB851956 EQX851956 FAT851956 FKP851956 FUL851956 GEH851956 GOD851956 GXZ851956 HHV851956 HRR851956 IBN851956 ILJ851956 IVF851956 JFB851956 JOX851956 JYT851956 KIP851956 KSL851956 LCH851956 LMD851956 LVZ851956 MFV851956 MPR851956 MZN851956 NJJ851956 NTF851956 ODB851956 OMX851956 OWT851956 PGP851956 PQL851956 QAH851956 QKD851956 QTZ851956 RDV851956 RNR851956 RXN851956 SHJ851956 SRF851956 TBB851956 TKX851956 TUT851956 UEP851956 UOL851956 UYH851956 VID851956 VRZ851956 WBV851956 WLR851956 WVN851956 H917492 JB917492 SX917492 ACT917492 AMP917492 AWL917492 BGH917492 BQD917492 BZZ917492 CJV917492 CTR917492 DDN917492 DNJ917492 DXF917492 EHB917492 EQX917492 FAT917492 FKP917492 FUL917492 GEH917492 GOD917492 GXZ917492 HHV917492 HRR917492 IBN917492 ILJ917492 IVF917492 JFB917492 JOX917492 JYT917492 KIP917492 KSL917492 LCH917492 LMD917492 LVZ917492 MFV917492 MPR917492 MZN917492 NJJ917492 NTF917492 ODB917492 OMX917492 OWT917492 PGP917492 PQL917492 QAH917492 QKD917492 QTZ917492 RDV917492 RNR917492 RXN917492 SHJ917492 SRF917492 TBB917492 TKX917492 TUT917492 UEP917492 UOL917492 UYH917492 VID917492 VRZ917492 WBV917492 WLR917492 WVN917492 H983028 JB983028 SX983028 ACT983028 AMP983028 AWL983028 BGH983028 BQD983028 BZZ983028 CJV983028 CTR983028 DDN983028 DNJ983028 DXF983028 EHB983028 EQX983028 FAT983028 FKP983028 FUL983028 GEH983028 GOD983028 GXZ983028 HHV983028 HRR983028 IBN983028 ILJ983028 IVF983028 JFB983028 JOX983028 JYT983028 KIP983028 KSL983028 LCH983028 LMD983028 LVZ983028 MFV983028 MPR983028 MZN983028 NJJ983028 NTF983028 ODB983028 OMX983028 OWT983028 PGP983028 PQL983028 QAH983028 QKD983028 QTZ983028 RDV983028 RNR983028 RXN983028 SHJ983028 SRF983028 TBB983028 TKX983028 TUT983028 UEP983028 UOL983028 UYH983028 VID983028 VRZ983028 WBV983028 WLR983028 WVN983028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J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65524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131060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196596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262132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327668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393204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458740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524276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589812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655348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720884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786420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851956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917492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983028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WVP983028">
      <formula1>"1,2"</formula1>
    </dataValidation>
    <dataValidation showInputMessage="1" showErrorMessage="1" sqref="G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G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G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G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G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G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G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G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G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G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G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G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G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G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G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G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65524 TA65524 ACW65524 AMS65524 AWO65524 BGK65524 BQG65524 CAC65524 CJY65524 CTU65524 DDQ65524 DNM65524 DXI65524 EHE65524 ERA65524 FAW65524 FKS65524 FUO65524 GEK65524 GOG65524 GYC65524 HHY65524 HRU65524 IBQ65524 ILM65524 IVI65524 JFE65524 JPA65524 JYW65524 KIS65524 KSO65524 LCK65524 LMG65524 LWC65524 MFY65524 MPU65524 MZQ65524 NJM65524 NTI65524 ODE65524 ONA65524 OWW65524 PGS65524 PQO65524 QAK65524 QKG65524 QUC65524 RDY65524 RNU65524 RXQ65524 SHM65524 SRI65524 TBE65524 TLA65524 TUW65524 UES65524 UOO65524 UYK65524 VIG65524 VSC65524 WBY65524 WLU65524 WVQ65524 JE131060 TA131060 ACW131060 AMS131060 AWO131060 BGK131060 BQG131060 CAC131060 CJY131060 CTU131060 DDQ131060 DNM131060 DXI131060 EHE131060 ERA131060 FAW131060 FKS131060 FUO131060 GEK131060 GOG131060 GYC131060 HHY131060 HRU131060 IBQ131060 ILM131060 IVI131060 JFE131060 JPA131060 JYW131060 KIS131060 KSO131060 LCK131060 LMG131060 LWC131060 MFY131060 MPU131060 MZQ131060 NJM131060 NTI131060 ODE131060 ONA131060 OWW131060 PGS131060 PQO131060 QAK131060 QKG131060 QUC131060 RDY131060 RNU131060 RXQ131060 SHM131060 SRI131060 TBE131060 TLA131060 TUW131060 UES131060 UOO131060 UYK131060 VIG131060 VSC131060 WBY131060 WLU131060 WVQ131060 JE196596 TA196596 ACW196596 AMS196596 AWO196596 BGK196596 BQG196596 CAC196596 CJY196596 CTU196596 DDQ196596 DNM196596 DXI196596 EHE196596 ERA196596 FAW196596 FKS196596 FUO196596 GEK196596 GOG196596 GYC196596 HHY196596 HRU196596 IBQ196596 ILM196596 IVI196596 JFE196596 JPA196596 JYW196596 KIS196596 KSO196596 LCK196596 LMG196596 LWC196596 MFY196596 MPU196596 MZQ196596 NJM196596 NTI196596 ODE196596 ONA196596 OWW196596 PGS196596 PQO196596 QAK196596 QKG196596 QUC196596 RDY196596 RNU196596 RXQ196596 SHM196596 SRI196596 TBE196596 TLA196596 TUW196596 UES196596 UOO196596 UYK196596 VIG196596 VSC196596 WBY196596 WLU196596 WVQ196596 JE262132 TA262132 ACW262132 AMS262132 AWO262132 BGK262132 BQG262132 CAC262132 CJY262132 CTU262132 DDQ262132 DNM262132 DXI262132 EHE262132 ERA262132 FAW262132 FKS262132 FUO262132 GEK262132 GOG262132 GYC262132 HHY262132 HRU262132 IBQ262132 ILM262132 IVI262132 JFE262132 JPA262132 JYW262132 KIS262132 KSO262132 LCK262132 LMG262132 LWC262132 MFY262132 MPU262132 MZQ262132 NJM262132 NTI262132 ODE262132 ONA262132 OWW262132 PGS262132 PQO262132 QAK262132 QKG262132 QUC262132 RDY262132 RNU262132 RXQ262132 SHM262132 SRI262132 TBE262132 TLA262132 TUW262132 UES262132 UOO262132 UYK262132 VIG262132 VSC262132 WBY262132 WLU262132 WVQ262132 JE327668 TA327668 ACW327668 AMS327668 AWO327668 BGK327668 BQG327668 CAC327668 CJY327668 CTU327668 DDQ327668 DNM327668 DXI327668 EHE327668 ERA327668 FAW327668 FKS327668 FUO327668 GEK327668 GOG327668 GYC327668 HHY327668 HRU327668 IBQ327668 ILM327668 IVI327668 JFE327668 JPA327668 JYW327668 KIS327668 KSO327668 LCK327668 LMG327668 LWC327668 MFY327668 MPU327668 MZQ327668 NJM327668 NTI327668 ODE327668 ONA327668 OWW327668 PGS327668 PQO327668 QAK327668 QKG327668 QUC327668 RDY327668 RNU327668 RXQ327668 SHM327668 SRI327668 TBE327668 TLA327668 TUW327668 UES327668 UOO327668 UYK327668 VIG327668 VSC327668 WBY327668 WLU327668 WVQ327668 JE393204 TA393204 ACW393204 AMS393204 AWO393204 BGK393204 BQG393204 CAC393204 CJY393204 CTU393204 DDQ393204 DNM393204 DXI393204 EHE393204 ERA393204 FAW393204 FKS393204 FUO393204 GEK393204 GOG393204 GYC393204 HHY393204 HRU393204 IBQ393204 ILM393204 IVI393204 JFE393204 JPA393204 JYW393204 KIS393204 KSO393204 LCK393204 LMG393204 LWC393204 MFY393204 MPU393204 MZQ393204 NJM393204 NTI393204 ODE393204 ONA393204 OWW393204 PGS393204 PQO393204 QAK393204 QKG393204 QUC393204 RDY393204 RNU393204 RXQ393204 SHM393204 SRI393204 TBE393204 TLA393204 TUW393204 UES393204 UOO393204 UYK393204 VIG393204 VSC393204 WBY393204 WLU393204 WVQ393204 JE458740 TA458740 ACW458740 AMS458740 AWO458740 BGK458740 BQG458740 CAC458740 CJY458740 CTU458740 DDQ458740 DNM458740 DXI458740 EHE458740 ERA458740 FAW458740 FKS458740 FUO458740 GEK458740 GOG458740 GYC458740 HHY458740 HRU458740 IBQ458740 ILM458740 IVI458740 JFE458740 JPA458740 JYW458740 KIS458740 KSO458740 LCK458740 LMG458740 LWC458740 MFY458740 MPU458740 MZQ458740 NJM458740 NTI458740 ODE458740 ONA458740 OWW458740 PGS458740 PQO458740 QAK458740 QKG458740 QUC458740 RDY458740 RNU458740 RXQ458740 SHM458740 SRI458740 TBE458740 TLA458740 TUW458740 UES458740 UOO458740 UYK458740 VIG458740 VSC458740 WBY458740 WLU458740 WVQ458740 JE524276 TA524276 ACW524276 AMS524276 AWO524276 BGK524276 BQG524276 CAC524276 CJY524276 CTU524276 DDQ524276 DNM524276 DXI524276 EHE524276 ERA524276 FAW524276 FKS524276 FUO524276 GEK524276 GOG524276 GYC524276 HHY524276 HRU524276 IBQ524276 ILM524276 IVI524276 JFE524276 JPA524276 JYW524276 KIS524276 KSO524276 LCK524276 LMG524276 LWC524276 MFY524276 MPU524276 MZQ524276 NJM524276 NTI524276 ODE524276 ONA524276 OWW524276 PGS524276 PQO524276 QAK524276 QKG524276 QUC524276 RDY524276 RNU524276 RXQ524276 SHM524276 SRI524276 TBE524276 TLA524276 TUW524276 UES524276 UOO524276 UYK524276 VIG524276 VSC524276 WBY524276 WLU524276 WVQ524276 JE589812 TA589812 ACW589812 AMS589812 AWO589812 BGK589812 BQG589812 CAC589812 CJY589812 CTU589812 DDQ589812 DNM589812 DXI589812 EHE589812 ERA589812 FAW589812 FKS589812 FUO589812 GEK589812 GOG589812 GYC589812 HHY589812 HRU589812 IBQ589812 ILM589812 IVI589812 JFE589812 JPA589812 JYW589812 KIS589812 KSO589812 LCK589812 LMG589812 LWC589812 MFY589812 MPU589812 MZQ589812 NJM589812 NTI589812 ODE589812 ONA589812 OWW589812 PGS589812 PQO589812 QAK589812 QKG589812 QUC589812 RDY589812 RNU589812 RXQ589812 SHM589812 SRI589812 TBE589812 TLA589812 TUW589812 UES589812 UOO589812 UYK589812 VIG589812 VSC589812 WBY589812 WLU589812 WVQ589812 JE655348 TA655348 ACW655348 AMS655348 AWO655348 BGK655348 BQG655348 CAC655348 CJY655348 CTU655348 DDQ655348 DNM655348 DXI655348 EHE655348 ERA655348 FAW655348 FKS655348 FUO655348 GEK655348 GOG655348 GYC655348 HHY655348 HRU655348 IBQ655348 ILM655348 IVI655348 JFE655348 JPA655348 JYW655348 KIS655348 KSO655348 LCK655348 LMG655348 LWC655348 MFY655348 MPU655348 MZQ655348 NJM655348 NTI655348 ODE655348 ONA655348 OWW655348 PGS655348 PQO655348 QAK655348 QKG655348 QUC655348 RDY655348 RNU655348 RXQ655348 SHM655348 SRI655348 TBE655348 TLA655348 TUW655348 UES655348 UOO655348 UYK655348 VIG655348 VSC655348 WBY655348 WLU655348 WVQ655348 JE720884 TA720884 ACW720884 AMS720884 AWO720884 BGK720884 BQG720884 CAC720884 CJY720884 CTU720884 DDQ720884 DNM720884 DXI720884 EHE720884 ERA720884 FAW720884 FKS720884 FUO720884 GEK720884 GOG720884 GYC720884 HHY720884 HRU720884 IBQ720884 ILM720884 IVI720884 JFE720884 JPA720884 JYW720884 KIS720884 KSO720884 LCK720884 LMG720884 LWC720884 MFY720884 MPU720884 MZQ720884 NJM720884 NTI720884 ODE720884 ONA720884 OWW720884 PGS720884 PQO720884 QAK720884 QKG720884 QUC720884 RDY720884 RNU720884 RXQ720884 SHM720884 SRI720884 TBE720884 TLA720884 TUW720884 UES720884 UOO720884 UYK720884 VIG720884 VSC720884 WBY720884 WLU720884 WVQ720884 JE786420 TA786420 ACW786420 AMS786420 AWO786420 BGK786420 BQG786420 CAC786420 CJY786420 CTU786420 DDQ786420 DNM786420 DXI786420 EHE786420 ERA786420 FAW786420 FKS786420 FUO786420 GEK786420 GOG786420 GYC786420 HHY786420 HRU786420 IBQ786420 ILM786420 IVI786420 JFE786420 JPA786420 JYW786420 KIS786420 KSO786420 LCK786420 LMG786420 LWC786420 MFY786420 MPU786420 MZQ786420 NJM786420 NTI786420 ODE786420 ONA786420 OWW786420 PGS786420 PQO786420 QAK786420 QKG786420 QUC786420 RDY786420 RNU786420 RXQ786420 SHM786420 SRI786420 TBE786420 TLA786420 TUW786420 UES786420 UOO786420 UYK786420 VIG786420 VSC786420 WBY786420 WLU786420 WVQ786420 JE851956 TA851956 ACW851956 AMS851956 AWO851956 BGK851956 BQG851956 CAC851956 CJY851956 CTU851956 DDQ851956 DNM851956 DXI851956 EHE851956 ERA851956 FAW851956 FKS851956 FUO851956 GEK851956 GOG851956 GYC851956 HHY851956 HRU851956 IBQ851956 ILM851956 IVI851956 JFE851956 JPA851956 JYW851956 KIS851956 KSO851956 LCK851956 LMG851956 LWC851956 MFY851956 MPU851956 MZQ851956 NJM851956 NTI851956 ODE851956 ONA851956 OWW851956 PGS851956 PQO851956 QAK851956 QKG851956 QUC851956 RDY851956 RNU851956 RXQ851956 SHM851956 SRI851956 TBE851956 TLA851956 TUW851956 UES851956 UOO851956 UYK851956 VIG851956 VSC851956 WBY851956 WLU851956 WVQ851956 JE917492 TA917492 ACW917492 AMS917492 AWO917492 BGK917492 BQG917492 CAC917492 CJY917492 CTU917492 DDQ917492 DNM917492 DXI917492 EHE917492 ERA917492 FAW917492 FKS917492 FUO917492 GEK917492 GOG917492 GYC917492 HHY917492 HRU917492 IBQ917492 ILM917492 IVI917492 JFE917492 JPA917492 JYW917492 KIS917492 KSO917492 LCK917492 LMG917492 LWC917492 MFY917492 MPU917492 MZQ917492 NJM917492 NTI917492 ODE917492 ONA917492 OWW917492 PGS917492 PQO917492 QAK917492 QKG917492 QUC917492 RDY917492 RNU917492 RXQ917492 SHM917492 SRI917492 TBE917492 TLA917492 TUW917492 UES917492 UOO917492 UYK917492 VIG917492 VSC917492 WBY917492 WLU917492 WVQ917492 JE983028 TA983028 ACW983028 AMS983028 AWO983028 BGK983028 BQG983028 CAC983028 CJY983028 CTU983028 DDQ983028 DNM983028 DXI983028 EHE983028 ERA983028 FAW983028 FKS983028 FUO983028 GEK983028 GOG983028 GYC983028 HHY983028 HRU983028 IBQ983028 ILM983028 IVI983028 JFE983028 JPA983028 JYW983028 KIS983028 KSO983028 LCK983028 LMG983028 LWC983028 MFY983028 MPU983028 MZQ983028 NJM983028 NTI983028 ODE983028 ONA983028 OWW983028 PGS983028 PQO983028 QAK983028 QKG983028 QUC983028 RDY983028 RNU983028 RXQ983028 SHM983028 SRI983028 TBE983028 TLA983028 TUW983028 UES983028 UOO983028 UYK983028 VIG983028 VSC983028 WBY983028 WLU983028 WVQ983028 I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65524 JC65524 SY65524 ACU65524 AMQ65524 AWM65524 BGI65524 BQE65524 CAA65524 CJW65524 CTS65524 DDO65524 DNK65524 DXG65524 EHC65524 EQY65524 FAU65524 FKQ65524 FUM65524 GEI65524 GOE65524 GYA65524 HHW65524 HRS65524 IBO65524 ILK65524 IVG65524 JFC65524 JOY65524 JYU65524 KIQ65524 KSM65524 LCI65524 LME65524 LWA65524 MFW65524 MPS65524 MZO65524 NJK65524 NTG65524 ODC65524 OMY65524 OWU65524 PGQ65524 PQM65524 QAI65524 QKE65524 QUA65524 RDW65524 RNS65524 RXO65524 SHK65524 SRG65524 TBC65524 TKY65524 TUU65524 UEQ65524 UOM65524 UYI65524 VIE65524 VSA65524 WBW65524 WLS65524 WVO65524 I131060 JC131060 SY131060 ACU131060 AMQ131060 AWM131060 BGI131060 BQE131060 CAA131060 CJW131060 CTS131060 DDO131060 DNK131060 DXG131060 EHC131060 EQY131060 FAU131060 FKQ131060 FUM131060 GEI131060 GOE131060 GYA131060 HHW131060 HRS131060 IBO131060 ILK131060 IVG131060 JFC131060 JOY131060 JYU131060 KIQ131060 KSM131060 LCI131060 LME131060 LWA131060 MFW131060 MPS131060 MZO131060 NJK131060 NTG131060 ODC131060 OMY131060 OWU131060 PGQ131060 PQM131060 QAI131060 QKE131060 QUA131060 RDW131060 RNS131060 RXO131060 SHK131060 SRG131060 TBC131060 TKY131060 TUU131060 UEQ131060 UOM131060 UYI131060 VIE131060 VSA131060 WBW131060 WLS131060 WVO131060 I196596 JC196596 SY196596 ACU196596 AMQ196596 AWM196596 BGI196596 BQE196596 CAA196596 CJW196596 CTS196596 DDO196596 DNK196596 DXG196596 EHC196596 EQY196596 FAU196596 FKQ196596 FUM196596 GEI196596 GOE196596 GYA196596 HHW196596 HRS196596 IBO196596 ILK196596 IVG196596 JFC196596 JOY196596 JYU196596 KIQ196596 KSM196596 LCI196596 LME196596 LWA196596 MFW196596 MPS196596 MZO196596 NJK196596 NTG196596 ODC196596 OMY196596 OWU196596 PGQ196596 PQM196596 QAI196596 QKE196596 QUA196596 RDW196596 RNS196596 RXO196596 SHK196596 SRG196596 TBC196596 TKY196596 TUU196596 UEQ196596 UOM196596 UYI196596 VIE196596 VSA196596 WBW196596 WLS196596 WVO196596 I262132 JC262132 SY262132 ACU262132 AMQ262132 AWM262132 BGI262132 BQE262132 CAA262132 CJW262132 CTS262132 DDO262132 DNK262132 DXG262132 EHC262132 EQY262132 FAU262132 FKQ262132 FUM262132 GEI262132 GOE262132 GYA262132 HHW262132 HRS262132 IBO262132 ILK262132 IVG262132 JFC262132 JOY262132 JYU262132 KIQ262132 KSM262132 LCI262132 LME262132 LWA262132 MFW262132 MPS262132 MZO262132 NJK262132 NTG262132 ODC262132 OMY262132 OWU262132 PGQ262132 PQM262132 QAI262132 QKE262132 QUA262132 RDW262132 RNS262132 RXO262132 SHK262132 SRG262132 TBC262132 TKY262132 TUU262132 UEQ262132 UOM262132 UYI262132 VIE262132 VSA262132 WBW262132 WLS262132 WVO262132 I327668 JC327668 SY327668 ACU327668 AMQ327668 AWM327668 BGI327668 BQE327668 CAA327668 CJW327668 CTS327668 DDO327668 DNK327668 DXG327668 EHC327668 EQY327668 FAU327668 FKQ327668 FUM327668 GEI327668 GOE327668 GYA327668 HHW327668 HRS327668 IBO327668 ILK327668 IVG327668 JFC327668 JOY327668 JYU327668 KIQ327668 KSM327668 LCI327668 LME327668 LWA327668 MFW327668 MPS327668 MZO327668 NJK327668 NTG327668 ODC327668 OMY327668 OWU327668 PGQ327668 PQM327668 QAI327668 QKE327668 QUA327668 RDW327668 RNS327668 RXO327668 SHK327668 SRG327668 TBC327668 TKY327668 TUU327668 UEQ327668 UOM327668 UYI327668 VIE327668 VSA327668 WBW327668 WLS327668 WVO327668 I393204 JC393204 SY393204 ACU393204 AMQ393204 AWM393204 BGI393204 BQE393204 CAA393204 CJW393204 CTS393204 DDO393204 DNK393204 DXG393204 EHC393204 EQY393204 FAU393204 FKQ393204 FUM393204 GEI393204 GOE393204 GYA393204 HHW393204 HRS393204 IBO393204 ILK393204 IVG393204 JFC393204 JOY393204 JYU393204 KIQ393204 KSM393204 LCI393204 LME393204 LWA393204 MFW393204 MPS393204 MZO393204 NJK393204 NTG393204 ODC393204 OMY393204 OWU393204 PGQ393204 PQM393204 QAI393204 QKE393204 QUA393204 RDW393204 RNS393204 RXO393204 SHK393204 SRG393204 TBC393204 TKY393204 TUU393204 UEQ393204 UOM393204 UYI393204 VIE393204 VSA393204 WBW393204 WLS393204 WVO393204 I458740 JC458740 SY458740 ACU458740 AMQ458740 AWM458740 BGI458740 BQE458740 CAA458740 CJW458740 CTS458740 DDO458740 DNK458740 DXG458740 EHC458740 EQY458740 FAU458740 FKQ458740 FUM458740 GEI458740 GOE458740 GYA458740 HHW458740 HRS458740 IBO458740 ILK458740 IVG458740 JFC458740 JOY458740 JYU458740 KIQ458740 KSM458740 LCI458740 LME458740 LWA458740 MFW458740 MPS458740 MZO458740 NJK458740 NTG458740 ODC458740 OMY458740 OWU458740 PGQ458740 PQM458740 QAI458740 QKE458740 QUA458740 RDW458740 RNS458740 RXO458740 SHK458740 SRG458740 TBC458740 TKY458740 TUU458740 UEQ458740 UOM458740 UYI458740 VIE458740 VSA458740 WBW458740 WLS458740 WVO458740 I524276 JC524276 SY524276 ACU524276 AMQ524276 AWM524276 BGI524276 BQE524276 CAA524276 CJW524276 CTS524276 DDO524276 DNK524276 DXG524276 EHC524276 EQY524276 FAU524276 FKQ524276 FUM524276 GEI524276 GOE524276 GYA524276 HHW524276 HRS524276 IBO524276 ILK524276 IVG524276 JFC524276 JOY524276 JYU524276 KIQ524276 KSM524276 LCI524276 LME524276 LWA524276 MFW524276 MPS524276 MZO524276 NJK524276 NTG524276 ODC524276 OMY524276 OWU524276 PGQ524276 PQM524276 QAI524276 QKE524276 QUA524276 RDW524276 RNS524276 RXO524276 SHK524276 SRG524276 TBC524276 TKY524276 TUU524276 UEQ524276 UOM524276 UYI524276 VIE524276 VSA524276 WBW524276 WLS524276 WVO524276 I589812 JC589812 SY589812 ACU589812 AMQ589812 AWM589812 BGI589812 BQE589812 CAA589812 CJW589812 CTS589812 DDO589812 DNK589812 DXG589812 EHC589812 EQY589812 FAU589812 FKQ589812 FUM589812 GEI589812 GOE589812 GYA589812 HHW589812 HRS589812 IBO589812 ILK589812 IVG589812 JFC589812 JOY589812 JYU589812 KIQ589812 KSM589812 LCI589812 LME589812 LWA589812 MFW589812 MPS589812 MZO589812 NJK589812 NTG589812 ODC589812 OMY589812 OWU589812 PGQ589812 PQM589812 QAI589812 QKE589812 QUA589812 RDW589812 RNS589812 RXO589812 SHK589812 SRG589812 TBC589812 TKY589812 TUU589812 UEQ589812 UOM589812 UYI589812 VIE589812 VSA589812 WBW589812 WLS589812 WVO589812 I655348 JC655348 SY655348 ACU655348 AMQ655348 AWM655348 BGI655348 BQE655348 CAA655348 CJW655348 CTS655348 DDO655348 DNK655348 DXG655348 EHC655348 EQY655348 FAU655348 FKQ655348 FUM655348 GEI655348 GOE655348 GYA655348 HHW655348 HRS655348 IBO655348 ILK655348 IVG655348 JFC655348 JOY655348 JYU655348 KIQ655348 KSM655348 LCI655348 LME655348 LWA655348 MFW655348 MPS655348 MZO655348 NJK655348 NTG655348 ODC655348 OMY655348 OWU655348 PGQ655348 PQM655348 QAI655348 QKE655348 QUA655348 RDW655348 RNS655348 RXO655348 SHK655348 SRG655348 TBC655348 TKY655348 TUU655348 UEQ655348 UOM655348 UYI655348 VIE655348 VSA655348 WBW655348 WLS655348 WVO655348 I720884 JC720884 SY720884 ACU720884 AMQ720884 AWM720884 BGI720884 BQE720884 CAA720884 CJW720884 CTS720884 DDO720884 DNK720884 DXG720884 EHC720884 EQY720884 FAU720884 FKQ720884 FUM720884 GEI720884 GOE720884 GYA720884 HHW720884 HRS720884 IBO720884 ILK720884 IVG720884 JFC720884 JOY720884 JYU720884 KIQ720884 KSM720884 LCI720884 LME720884 LWA720884 MFW720884 MPS720884 MZO720884 NJK720884 NTG720884 ODC720884 OMY720884 OWU720884 PGQ720884 PQM720884 QAI720884 QKE720884 QUA720884 RDW720884 RNS720884 RXO720884 SHK720884 SRG720884 TBC720884 TKY720884 TUU720884 UEQ720884 UOM720884 UYI720884 VIE720884 VSA720884 WBW720884 WLS720884 WVO720884 I786420 JC786420 SY786420 ACU786420 AMQ786420 AWM786420 BGI786420 BQE786420 CAA786420 CJW786420 CTS786420 DDO786420 DNK786420 DXG786420 EHC786420 EQY786420 FAU786420 FKQ786420 FUM786420 GEI786420 GOE786420 GYA786420 HHW786420 HRS786420 IBO786420 ILK786420 IVG786420 JFC786420 JOY786420 JYU786420 KIQ786420 KSM786420 LCI786420 LME786420 LWA786420 MFW786420 MPS786420 MZO786420 NJK786420 NTG786420 ODC786420 OMY786420 OWU786420 PGQ786420 PQM786420 QAI786420 QKE786420 QUA786420 RDW786420 RNS786420 RXO786420 SHK786420 SRG786420 TBC786420 TKY786420 TUU786420 UEQ786420 UOM786420 UYI786420 VIE786420 VSA786420 WBW786420 WLS786420 WVO786420 I851956 JC851956 SY851956 ACU851956 AMQ851956 AWM851956 BGI851956 BQE851956 CAA851956 CJW851956 CTS851956 DDO851956 DNK851956 DXG851956 EHC851956 EQY851956 FAU851956 FKQ851956 FUM851956 GEI851956 GOE851956 GYA851956 HHW851956 HRS851956 IBO851956 ILK851956 IVG851956 JFC851956 JOY851956 JYU851956 KIQ851956 KSM851956 LCI851956 LME851956 LWA851956 MFW851956 MPS851956 MZO851956 NJK851956 NTG851956 ODC851956 OMY851956 OWU851956 PGQ851956 PQM851956 QAI851956 QKE851956 QUA851956 RDW851956 RNS851956 RXO851956 SHK851956 SRG851956 TBC851956 TKY851956 TUU851956 UEQ851956 UOM851956 UYI851956 VIE851956 VSA851956 WBW851956 WLS851956 WVO851956 I917492 JC917492 SY917492 ACU917492 AMQ917492 AWM917492 BGI917492 BQE917492 CAA917492 CJW917492 CTS917492 DDO917492 DNK917492 DXG917492 EHC917492 EQY917492 FAU917492 FKQ917492 FUM917492 GEI917492 GOE917492 GYA917492 HHW917492 HRS917492 IBO917492 ILK917492 IVG917492 JFC917492 JOY917492 JYU917492 KIQ917492 KSM917492 LCI917492 LME917492 LWA917492 MFW917492 MPS917492 MZO917492 NJK917492 NTG917492 ODC917492 OMY917492 OWU917492 PGQ917492 PQM917492 QAI917492 QKE917492 QUA917492 RDW917492 RNS917492 RXO917492 SHK917492 SRG917492 TBC917492 TKY917492 TUU917492 UEQ917492 UOM917492 UYI917492 VIE917492 VSA917492 WBW917492 WLS917492 WVO917492 I983028 JC983028 SY983028 ACU983028 AMQ983028 AWM983028 BGI983028 BQE983028 CAA983028 CJW983028 CTS983028 DDO983028 DNK983028 DXG983028 EHC983028 EQY983028 FAU983028 FKQ983028 FUM983028 GEI983028 GOE983028 GYA983028 HHW983028 HRS983028 IBO983028 ILK983028 IVG983028 JFC983028 JOY983028 JYU983028 KIQ983028 KSM983028 LCI983028 LME983028 LWA983028 MFW983028 MPS983028 MZO983028 NJK983028 NTG983028 ODC983028 OMY983028 OWU983028 PGQ983028 PQM983028 QAI983028 QKE983028 QUA983028 RDW983028 RNS983028 RXO983028 SHK983028 SRG983028 TBC983028 TKY983028 TUU983028 UEQ983028 UOM983028 UYI983028 VIE983028 VSA983028 WBW983028 WLS983028 WVO983028 D65527 IV65527 SR65527 ACN65527 AMJ65527 AWF65527 BGB65527 BPX65527 BZT65527 CJP65527 CTL65527 DDH65527 DND65527 DWZ65527 EGV65527 EQR65527 FAN65527 FKJ65527 FUF65527 GEB65527 GNX65527 GXT65527 HHP65527 HRL65527 IBH65527 ILD65527 IUZ65527 JEV65527 JOR65527 JYN65527 KIJ65527 KSF65527 LCB65527 LLX65527 LVT65527 MFP65527 MPL65527 MZH65527 NJD65527 NSZ65527 OCV65527 OMR65527 OWN65527 PGJ65527 PQF65527 QAB65527 QJX65527 QTT65527 RDP65527 RNL65527 RXH65527 SHD65527 SQZ65527 TAV65527 TKR65527 TUN65527 UEJ65527 UOF65527 UYB65527 VHX65527 VRT65527 WBP65527 WLL65527 WVH65527 D131063 IV131063 SR131063 ACN131063 AMJ131063 AWF131063 BGB131063 BPX131063 BZT131063 CJP131063 CTL131063 DDH131063 DND131063 DWZ131063 EGV131063 EQR131063 FAN131063 FKJ131063 FUF131063 GEB131063 GNX131063 GXT131063 HHP131063 HRL131063 IBH131063 ILD131063 IUZ131063 JEV131063 JOR131063 JYN131063 KIJ131063 KSF131063 LCB131063 LLX131063 LVT131063 MFP131063 MPL131063 MZH131063 NJD131063 NSZ131063 OCV131063 OMR131063 OWN131063 PGJ131063 PQF131063 QAB131063 QJX131063 QTT131063 RDP131063 RNL131063 RXH131063 SHD131063 SQZ131063 TAV131063 TKR131063 TUN131063 UEJ131063 UOF131063 UYB131063 VHX131063 VRT131063 WBP131063 WLL131063 WVH131063 D196599 IV196599 SR196599 ACN196599 AMJ196599 AWF196599 BGB196599 BPX196599 BZT196599 CJP196599 CTL196599 DDH196599 DND196599 DWZ196599 EGV196599 EQR196599 FAN196599 FKJ196599 FUF196599 GEB196599 GNX196599 GXT196599 HHP196599 HRL196599 IBH196599 ILD196599 IUZ196599 JEV196599 JOR196599 JYN196599 KIJ196599 KSF196599 LCB196599 LLX196599 LVT196599 MFP196599 MPL196599 MZH196599 NJD196599 NSZ196599 OCV196599 OMR196599 OWN196599 PGJ196599 PQF196599 QAB196599 QJX196599 QTT196599 RDP196599 RNL196599 RXH196599 SHD196599 SQZ196599 TAV196599 TKR196599 TUN196599 UEJ196599 UOF196599 UYB196599 VHX196599 VRT196599 WBP196599 WLL196599 WVH196599 D262135 IV262135 SR262135 ACN262135 AMJ262135 AWF262135 BGB262135 BPX262135 BZT262135 CJP262135 CTL262135 DDH262135 DND262135 DWZ262135 EGV262135 EQR262135 FAN262135 FKJ262135 FUF262135 GEB262135 GNX262135 GXT262135 HHP262135 HRL262135 IBH262135 ILD262135 IUZ262135 JEV262135 JOR262135 JYN262135 KIJ262135 KSF262135 LCB262135 LLX262135 LVT262135 MFP262135 MPL262135 MZH262135 NJD262135 NSZ262135 OCV262135 OMR262135 OWN262135 PGJ262135 PQF262135 QAB262135 QJX262135 QTT262135 RDP262135 RNL262135 RXH262135 SHD262135 SQZ262135 TAV262135 TKR262135 TUN262135 UEJ262135 UOF262135 UYB262135 VHX262135 VRT262135 WBP262135 WLL262135 WVH262135 D327671 IV327671 SR327671 ACN327671 AMJ327671 AWF327671 BGB327671 BPX327671 BZT327671 CJP327671 CTL327671 DDH327671 DND327671 DWZ327671 EGV327671 EQR327671 FAN327671 FKJ327671 FUF327671 GEB327671 GNX327671 GXT327671 HHP327671 HRL327671 IBH327671 ILD327671 IUZ327671 JEV327671 JOR327671 JYN327671 KIJ327671 KSF327671 LCB327671 LLX327671 LVT327671 MFP327671 MPL327671 MZH327671 NJD327671 NSZ327671 OCV327671 OMR327671 OWN327671 PGJ327671 PQF327671 QAB327671 QJX327671 QTT327671 RDP327671 RNL327671 RXH327671 SHD327671 SQZ327671 TAV327671 TKR327671 TUN327671 UEJ327671 UOF327671 UYB327671 VHX327671 VRT327671 WBP327671 WLL327671 WVH327671 D393207 IV393207 SR393207 ACN393207 AMJ393207 AWF393207 BGB393207 BPX393207 BZT393207 CJP393207 CTL393207 DDH393207 DND393207 DWZ393207 EGV393207 EQR393207 FAN393207 FKJ393207 FUF393207 GEB393207 GNX393207 GXT393207 HHP393207 HRL393207 IBH393207 ILD393207 IUZ393207 JEV393207 JOR393207 JYN393207 KIJ393207 KSF393207 LCB393207 LLX393207 LVT393207 MFP393207 MPL393207 MZH393207 NJD393207 NSZ393207 OCV393207 OMR393207 OWN393207 PGJ393207 PQF393207 QAB393207 QJX393207 QTT393207 RDP393207 RNL393207 RXH393207 SHD393207 SQZ393207 TAV393207 TKR393207 TUN393207 UEJ393207 UOF393207 UYB393207 VHX393207 VRT393207 WBP393207 WLL393207 WVH393207 D458743 IV458743 SR458743 ACN458743 AMJ458743 AWF458743 BGB458743 BPX458743 BZT458743 CJP458743 CTL458743 DDH458743 DND458743 DWZ458743 EGV458743 EQR458743 FAN458743 FKJ458743 FUF458743 GEB458743 GNX458743 GXT458743 HHP458743 HRL458743 IBH458743 ILD458743 IUZ458743 JEV458743 JOR458743 JYN458743 KIJ458743 KSF458743 LCB458743 LLX458743 LVT458743 MFP458743 MPL458743 MZH458743 NJD458743 NSZ458743 OCV458743 OMR458743 OWN458743 PGJ458743 PQF458743 QAB458743 QJX458743 QTT458743 RDP458743 RNL458743 RXH458743 SHD458743 SQZ458743 TAV458743 TKR458743 TUN458743 UEJ458743 UOF458743 UYB458743 VHX458743 VRT458743 WBP458743 WLL458743 WVH458743 D524279 IV524279 SR524279 ACN524279 AMJ524279 AWF524279 BGB524279 BPX524279 BZT524279 CJP524279 CTL524279 DDH524279 DND524279 DWZ524279 EGV524279 EQR524279 FAN524279 FKJ524279 FUF524279 GEB524279 GNX524279 GXT524279 HHP524279 HRL524279 IBH524279 ILD524279 IUZ524279 JEV524279 JOR524279 JYN524279 KIJ524279 KSF524279 LCB524279 LLX524279 LVT524279 MFP524279 MPL524279 MZH524279 NJD524279 NSZ524279 OCV524279 OMR524279 OWN524279 PGJ524279 PQF524279 QAB524279 QJX524279 QTT524279 RDP524279 RNL524279 RXH524279 SHD524279 SQZ524279 TAV524279 TKR524279 TUN524279 UEJ524279 UOF524279 UYB524279 VHX524279 VRT524279 WBP524279 WLL524279 WVH524279 D589815 IV589815 SR589815 ACN589815 AMJ589815 AWF589815 BGB589815 BPX589815 BZT589815 CJP589815 CTL589815 DDH589815 DND589815 DWZ589815 EGV589815 EQR589815 FAN589815 FKJ589815 FUF589815 GEB589815 GNX589815 GXT589815 HHP589815 HRL589815 IBH589815 ILD589815 IUZ589815 JEV589815 JOR589815 JYN589815 KIJ589815 KSF589815 LCB589815 LLX589815 LVT589815 MFP589815 MPL589815 MZH589815 NJD589815 NSZ589815 OCV589815 OMR589815 OWN589815 PGJ589815 PQF589815 QAB589815 QJX589815 QTT589815 RDP589815 RNL589815 RXH589815 SHD589815 SQZ589815 TAV589815 TKR589815 TUN589815 UEJ589815 UOF589815 UYB589815 VHX589815 VRT589815 WBP589815 WLL589815 WVH589815 D655351 IV655351 SR655351 ACN655351 AMJ655351 AWF655351 BGB655351 BPX655351 BZT655351 CJP655351 CTL655351 DDH655351 DND655351 DWZ655351 EGV655351 EQR655351 FAN655351 FKJ655351 FUF655351 GEB655351 GNX655351 GXT655351 HHP655351 HRL655351 IBH655351 ILD655351 IUZ655351 JEV655351 JOR655351 JYN655351 KIJ655351 KSF655351 LCB655351 LLX655351 LVT655351 MFP655351 MPL655351 MZH655351 NJD655351 NSZ655351 OCV655351 OMR655351 OWN655351 PGJ655351 PQF655351 QAB655351 QJX655351 QTT655351 RDP655351 RNL655351 RXH655351 SHD655351 SQZ655351 TAV655351 TKR655351 TUN655351 UEJ655351 UOF655351 UYB655351 VHX655351 VRT655351 WBP655351 WLL655351 WVH655351 D720887 IV720887 SR720887 ACN720887 AMJ720887 AWF720887 BGB720887 BPX720887 BZT720887 CJP720887 CTL720887 DDH720887 DND720887 DWZ720887 EGV720887 EQR720887 FAN720887 FKJ720887 FUF720887 GEB720887 GNX720887 GXT720887 HHP720887 HRL720887 IBH720887 ILD720887 IUZ720887 JEV720887 JOR720887 JYN720887 KIJ720887 KSF720887 LCB720887 LLX720887 LVT720887 MFP720887 MPL720887 MZH720887 NJD720887 NSZ720887 OCV720887 OMR720887 OWN720887 PGJ720887 PQF720887 QAB720887 QJX720887 QTT720887 RDP720887 RNL720887 RXH720887 SHD720887 SQZ720887 TAV720887 TKR720887 TUN720887 UEJ720887 UOF720887 UYB720887 VHX720887 VRT720887 WBP720887 WLL720887 WVH720887 D786423 IV786423 SR786423 ACN786423 AMJ786423 AWF786423 BGB786423 BPX786423 BZT786423 CJP786423 CTL786423 DDH786423 DND786423 DWZ786423 EGV786423 EQR786423 FAN786423 FKJ786423 FUF786423 GEB786423 GNX786423 GXT786423 HHP786423 HRL786423 IBH786423 ILD786423 IUZ786423 JEV786423 JOR786423 JYN786423 KIJ786423 KSF786423 LCB786423 LLX786423 LVT786423 MFP786423 MPL786423 MZH786423 NJD786423 NSZ786423 OCV786423 OMR786423 OWN786423 PGJ786423 PQF786423 QAB786423 QJX786423 QTT786423 RDP786423 RNL786423 RXH786423 SHD786423 SQZ786423 TAV786423 TKR786423 TUN786423 UEJ786423 UOF786423 UYB786423 VHX786423 VRT786423 WBP786423 WLL786423 WVH786423 D851959 IV851959 SR851959 ACN851959 AMJ851959 AWF851959 BGB851959 BPX851959 BZT851959 CJP851959 CTL851959 DDH851959 DND851959 DWZ851959 EGV851959 EQR851959 FAN851959 FKJ851959 FUF851959 GEB851959 GNX851959 GXT851959 HHP851959 HRL851959 IBH851959 ILD851959 IUZ851959 JEV851959 JOR851959 JYN851959 KIJ851959 KSF851959 LCB851959 LLX851959 LVT851959 MFP851959 MPL851959 MZH851959 NJD851959 NSZ851959 OCV851959 OMR851959 OWN851959 PGJ851959 PQF851959 QAB851959 QJX851959 QTT851959 RDP851959 RNL851959 RXH851959 SHD851959 SQZ851959 TAV851959 TKR851959 TUN851959 UEJ851959 UOF851959 UYB851959 VHX851959 VRT851959 WBP851959 WLL851959 WVH851959 D917495 IV917495 SR917495 ACN917495 AMJ917495 AWF917495 BGB917495 BPX917495 BZT917495 CJP917495 CTL917495 DDH917495 DND917495 DWZ917495 EGV917495 EQR917495 FAN917495 FKJ917495 FUF917495 GEB917495 GNX917495 GXT917495 HHP917495 HRL917495 IBH917495 ILD917495 IUZ917495 JEV917495 JOR917495 JYN917495 KIJ917495 KSF917495 LCB917495 LLX917495 LVT917495 MFP917495 MPL917495 MZH917495 NJD917495 NSZ917495 OCV917495 OMR917495 OWN917495 PGJ917495 PQF917495 QAB917495 QJX917495 QTT917495 RDP917495 RNL917495 RXH917495 SHD917495 SQZ917495 TAV917495 TKR917495 TUN917495 UEJ917495 UOF917495 UYB917495 VHX917495 VRT917495 WBP917495 WLL917495 WVH917495 D983031 IV983031 SR983031 ACN983031 AMJ983031 AWF983031 BGB983031 BPX983031 BZT983031 CJP983031 CTL983031 DDH983031 DND983031 DWZ983031 EGV983031 EQR983031 FAN983031 FKJ983031 FUF983031 GEB983031 GNX983031 GXT983031 HHP983031 HRL983031 IBH983031 ILD983031 IUZ983031 JEV983031 JOR983031 JYN983031 KIJ983031 KSF983031 LCB983031 LLX983031 LVT983031 MFP983031 MPL983031 MZH983031 NJD983031 NSZ983031 OCV983031 OMR983031 OWN983031 PGJ983031 PQF983031 QAB983031 QJX983031 QTT983031 RDP983031 RNL983031 RXH983031 SHD983031 SQZ983031 TAV983031 TKR983031 TUN983031 UEJ983031 UOF983031 UYB983031 VHX983031 VRT983031 WBP983031 WLL983031 WVH983031"/>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J140"/>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77" sqref="A77"/>
    </sheetView>
  </sheetViews>
  <sheetFormatPr defaultRowHeight="12.75"/>
  <cols>
    <col min="1" max="1" width="45.7109375" style="6" customWidth="1"/>
    <col min="2" max="2" width="7.28515625" style="5" customWidth="1"/>
    <col min="3" max="3" width="13.7109375" style="4" customWidth="1"/>
    <col min="4" max="4" width="3.140625" style="4" customWidth="1"/>
    <col min="5" max="5" width="13.7109375" style="3" customWidth="1"/>
    <col min="6" max="6" width="3.140625" style="2" customWidth="1"/>
    <col min="7" max="7" width="13.7109375" style="3" customWidth="1"/>
    <col min="8" max="8" width="3.140625" style="2" customWidth="1"/>
    <col min="9" max="9" width="13.7109375" style="3" customWidth="1"/>
    <col min="10" max="10" width="3.140625" style="2"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2180</v>
      </c>
      <c r="C3" s="61" t="s">
        <v>2179</v>
      </c>
      <c r="D3" s="58"/>
      <c r="E3" s="59"/>
      <c r="F3" s="60"/>
      <c r="G3" s="59"/>
      <c r="H3" s="58"/>
      <c r="I3" s="59"/>
      <c r="J3" s="58"/>
    </row>
    <row r="4" spans="1:10" s="53" customFormat="1" ht="15.75">
      <c r="A4" s="57" t="s">
        <v>46</v>
      </c>
      <c r="B4" s="61" t="s">
        <v>2178</v>
      </c>
      <c r="C4" s="61" t="s">
        <v>2177</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c r="C9" s="69"/>
      <c r="D9" s="69"/>
      <c r="E9" s="69"/>
      <c r="F9" s="69"/>
      <c r="G9" s="69"/>
      <c r="H9" s="69"/>
      <c r="I9" s="69"/>
      <c r="J9" s="69"/>
    </row>
    <row r="10" spans="1:10" s="29" customFormat="1">
      <c r="A10" s="33" t="s">
        <v>2176</v>
      </c>
      <c r="B10" s="32"/>
      <c r="C10" s="69"/>
      <c r="D10" s="69"/>
      <c r="E10" s="69"/>
      <c r="F10" s="69"/>
      <c r="G10" s="69"/>
      <c r="H10" s="69"/>
      <c r="I10" s="69"/>
      <c r="J10" s="69"/>
    </row>
    <row r="11" spans="1:10" s="29" customFormat="1">
      <c r="A11" s="76" t="s">
        <v>2175</v>
      </c>
      <c r="B11" s="32"/>
      <c r="C11" s="1594">
        <v>5080727</v>
      </c>
      <c r="D11" s="1593"/>
      <c r="E11" s="101">
        <v>5157869</v>
      </c>
      <c r="F11" s="1592"/>
      <c r="G11" s="71">
        <v>5157869</v>
      </c>
      <c r="H11" s="69"/>
      <c r="I11" s="71">
        <v>5157869</v>
      </c>
      <c r="J11" s="69"/>
    </row>
    <row r="12" spans="1:10" s="29" customFormat="1">
      <c r="A12" s="76" t="s">
        <v>2174</v>
      </c>
      <c r="B12" s="32"/>
      <c r="C12" s="81">
        <v>5283099</v>
      </c>
      <c r="D12" s="101"/>
      <c r="E12" s="101">
        <v>5703368</v>
      </c>
      <c r="F12" s="370"/>
      <c r="G12" s="71">
        <v>5847208</v>
      </c>
      <c r="H12" s="69"/>
      <c r="I12" s="71">
        <v>5816921</v>
      </c>
      <c r="J12" s="69"/>
    </row>
    <row r="13" spans="1:10" s="20" customFormat="1">
      <c r="A13" s="76" t="s">
        <v>2173</v>
      </c>
      <c r="B13" s="82"/>
      <c r="C13" s="103">
        <v>9547826</v>
      </c>
      <c r="D13" s="1587"/>
      <c r="E13" s="370">
        <v>10126762</v>
      </c>
      <c r="F13" s="370"/>
      <c r="G13" s="71">
        <v>10260747</v>
      </c>
      <c r="H13" s="69"/>
      <c r="I13" s="71">
        <v>10326903</v>
      </c>
      <c r="J13" s="69"/>
    </row>
    <row r="14" spans="1:10" s="20" customFormat="1">
      <c r="A14" s="34" t="s">
        <v>2172</v>
      </c>
      <c r="B14" s="82"/>
      <c r="C14" s="71">
        <v>7211166</v>
      </c>
      <c r="D14" s="370"/>
      <c r="E14" s="370">
        <v>7725997</v>
      </c>
      <c r="F14" s="370"/>
      <c r="G14" s="71">
        <v>7854661</v>
      </c>
      <c r="H14" s="69"/>
      <c r="I14" s="71">
        <v>7878122</v>
      </c>
      <c r="J14" s="69"/>
    </row>
    <row r="15" spans="1:10" s="20" customFormat="1">
      <c r="A15" s="34" t="s">
        <v>2171</v>
      </c>
      <c r="B15" s="82"/>
      <c r="C15" s="81">
        <v>2336660</v>
      </c>
      <c r="D15" s="101"/>
      <c r="E15" s="370">
        <v>2400765</v>
      </c>
      <c r="F15" s="370"/>
      <c r="G15" s="71">
        <v>2406086</v>
      </c>
      <c r="H15" s="69"/>
      <c r="I15" s="71">
        <v>2448780</v>
      </c>
      <c r="J15" s="69"/>
    </row>
    <row r="16" spans="1:10" s="20" customFormat="1">
      <c r="A16" s="76" t="s">
        <v>2170</v>
      </c>
      <c r="B16" s="82"/>
      <c r="C16" s="81">
        <v>2626409</v>
      </c>
      <c r="D16" s="101"/>
      <c r="E16" s="370">
        <v>2421228</v>
      </c>
      <c r="F16" s="370"/>
      <c r="G16" s="71">
        <v>2408360</v>
      </c>
      <c r="H16" s="69"/>
      <c r="I16" s="71">
        <v>2469653</v>
      </c>
      <c r="J16" s="69"/>
    </row>
    <row r="17" spans="1:10" s="20" customFormat="1">
      <c r="A17" s="76" t="s">
        <v>2169</v>
      </c>
      <c r="B17" s="82"/>
      <c r="C17" s="81">
        <v>442594</v>
      </c>
      <c r="D17" s="1587"/>
      <c r="E17" s="370">
        <v>398699</v>
      </c>
      <c r="F17" s="1587"/>
      <c r="G17" s="71">
        <v>403291</v>
      </c>
      <c r="H17" s="69"/>
      <c r="I17" s="71">
        <v>406673</v>
      </c>
      <c r="J17" s="69"/>
    </row>
    <row r="18" spans="1:10" s="20" customFormat="1">
      <c r="A18" s="76" t="s">
        <v>2168</v>
      </c>
      <c r="B18" s="82"/>
      <c r="C18" s="1591">
        <v>99503</v>
      </c>
      <c r="D18" s="1590"/>
      <c r="E18" s="1590">
        <v>77515</v>
      </c>
      <c r="F18" s="1589"/>
      <c r="G18" s="962">
        <v>81391</v>
      </c>
      <c r="H18" s="69"/>
      <c r="I18" s="962">
        <v>85461</v>
      </c>
      <c r="J18" s="69"/>
    </row>
    <row r="19" spans="1:10" s="20" customFormat="1">
      <c r="A19" s="76" t="s">
        <v>2167</v>
      </c>
      <c r="B19" s="82"/>
      <c r="C19" s="1591">
        <v>7413</v>
      </c>
      <c r="D19" s="1590"/>
      <c r="E19" s="1590">
        <v>94</v>
      </c>
      <c r="F19" s="1589"/>
      <c r="G19" s="962">
        <v>95</v>
      </c>
      <c r="H19" s="69"/>
      <c r="I19" s="962">
        <v>95</v>
      </c>
      <c r="J19" s="69"/>
    </row>
    <row r="20" spans="1:10" s="20" customFormat="1">
      <c r="A20" s="76" t="s">
        <v>2166</v>
      </c>
      <c r="B20" s="82"/>
      <c r="C20" s="81">
        <v>290686</v>
      </c>
      <c r="D20" s="101"/>
      <c r="E20" s="101">
        <v>242399</v>
      </c>
      <c r="F20" s="370"/>
      <c r="G20" s="71">
        <v>244500</v>
      </c>
      <c r="H20" s="69"/>
      <c r="I20" s="71">
        <v>247000</v>
      </c>
      <c r="J20" s="69"/>
    </row>
    <row r="21" spans="1:10" s="20" customFormat="1">
      <c r="A21" s="76" t="s">
        <v>2165</v>
      </c>
      <c r="B21" s="82"/>
      <c r="C21" s="71"/>
      <c r="D21" s="370"/>
      <c r="E21" s="371"/>
      <c r="F21" s="371"/>
      <c r="G21" s="69"/>
      <c r="H21" s="69"/>
      <c r="I21" s="69"/>
      <c r="J21" s="69"/>
    </row>
    <row r="22" spans="1:10" s="20" customFormat="1">
      <c r="A22" s="34" t="s">
        <v>2164</v>
      </c>
      <c r="B22" s="82"/>
      <c r="C22" s="71">
        <v>39</v>
      </c>
      <c r="D22" s="370"/>
      <c r="E22" s="370">
        <v>39</v>
      </c>
      <c r="F22" s="370"/>
      <c r="G22" s="71">
        <v>39</v>
      </c>
      <c r="H22" s="69"/>
      <c r="I22" s="71">
        <v>39</v>
      </c>
      <c r="J22" s="69"/>
    </row>
    <row r="23" spans="1:10" s="20" customFormat="1">
      <c r="A23" s="34" t="s">
        <v>2163</v>
      </c>
      <c r="B23" s="82"/>
      <c r="C23" s="71">
        <v>26</v>
      </c>
      <c r="D23" s="370"/>
      <c r="E23" s="370">
        <v>26</v>
      </c>
      <c r="F23" s="370"/>
      <c r="G23" s="71">
        <v>26</v>
      </c>
      <c r="H23" s="69"/>
      <c r="I23" s="71">
        <v>26</v>
      </c>
      <c r="J23" s="69"/>
    </row>
    <row r="24" spans="1:10" s="20" customFormat="1">
      <c r="A24" s="34" t="s">
        <v>2162</v>
      </c>
      <c r="B24" s="82"/>
      <c r="C24" s="71">
        <v>27</v>
      </c>
      <c r="D24" s="370"/>
      <c r="E24" s="370">
        <v>26</v>
      </c>
      <c r="F24" s="370"/>
      <c r="G24" s="71">
        <v>26</v>
      </c>
      <c r="H24" s="69"/>
      <c r="I24" s="71">
        <v>26</v>
      </c>
      <c r="J24" s="69"/>
    </row>
    <row r="25" spans="1:10" s="20" customFormat="1">
      <c r="A25" s="76" t="s">
        <v>2161</v>
      </c>
      <c r="B25" s="82"/>
      <c r="C25" s="962"/>
      <c r="D25" s="1589"/>
      <c r="E25" s="371"/>
      <c r="F25" s="371"/>
      <c r="G25" s="69"/>
      <c r="H25" s="69"/>
      <c r="I25" s="69"/>
      <c r="J25" s="69"/>
    </row>
    <row r="26" spans="1:10" s="20" customFormat="1">
      <c r="A26" s="34" t="s">
        <v>2160</v>
      </c>
      <c r="B26" s="82"/>
      <c r="C26" s="71">
        <v>834050</v>
      </c>
      <c r="D26" s="1588"/>
      <c r="E26" s="370">
        <v>797453</v>
      </c>
      <c r="F26" s="1588"/>
      <c r="G26" s="71">
        <v>813495</v>
      </c>
      <c r="H26" s="69"/>
      <c r="I26" s="71">
        <v>829765</v>
      </c>
      <c r="J26" s="69"/>
    </row>
    <row r="27" spans="1:10" s="20" customFormat="1">
      <c r="A27" s="34" t="s">
        <v>2159</v>
      </c>
      <c r="B27" s="82"/>
      <c r="C27" s="71">
        <v>33239</v>
      </c>
      <c r="D27" s="1587"/>
      <c r="E27" s="370">
        <v>36318</v>
      </c>
      <c r="F27" s="1587"/>
      <c r="G27" s="71">
        <v>38300</v>
      </c>
      <c r="H27" s="69"/>
      <c r="I27" s="71">
        <v>38000</v>
      </c>
      <c r="J27" s="69"/>
    </row>
    <row r="28" spans="1:10" s="20" customFormat="1">
      <c r="A28" s="34" t="s">
        <v>2158</v>
      </c>
      <c r="B28" s="82"/>
      <c r="C28" s="71">
        <v>6961</v>
      </c>
      <c r="D28" s="370"/>
      <c r="E28" s="101">
        <v>7127</v>
      </c>
      <c r="F28" s="370"/>
      <c r="G28" s="71">
        <v>7321</v>
      </c>
      <c r="H28" s="69"/>
      <c r="I28" s="71">
        <v>7563</v>
      </c>
      <c r="J28" s="69"/>
    </row>
    <row r="29" spans="1:10" s="20" customFormat="1">
      <c r="A29" s="34" t="s">
        <v>2157</v>
      </c>
      <c r="B29" s="82"/>
      <c r="C29" s="71">
        <v>16076841</v>
      </c>
      <c r="D29" s="1587"/>
      <c r="E29" s="370">
        <v>12445307</v>
      </c>
      <c r="F29" s="370"/>
      <c r="G29" s="71">
        <v>12500000</v>
      </c>
      <c r="H29" s="69"/>
      <c r="I29" s="71">
        <v>12500000</v>
      </c>
      <c r="J29" s="69"/>
    </row>
    <row r="30" spans="1:10" s="20" customFormat="1">
      <c r="A30" s="76" t="s">
        <v>2156</v>
      </c>
      <c r="B30" s="82"/>
      <c r="C30" s="81">
        <v>13193775</v>
      </c>
      <c r="D30" s="101"/>
      <c r="E30" s="370">
        <v>13454657</v>
      </c>
      <c r="F30" s="370"/>
      <c r="G30" s="71">
        <v>13454657</v>
      </c>
      <c r="H30" s="69"/>
      <c r="I30" s="71">
        <v>13454657</v>
      </c>
      <c r="J30" s="69"/>
    </row>
    <row r="31" spans="1:10" s="20" customFormat="1">
      <c r="A31" s="76" t="s">
        <v>2155</v>
      </c>
      <c r="B31" s="82"/>
      <c r="C31" s="81">
        <v>2347350</v>
      </c>
      <c r="D31" s="101"/>
      <c r="E31" s="101">
        <v>2576897</v>
      </c>
      <c r="F31" s="370"/>
      <c r="G31" s="71">
        <v>2423161</v>
      </c>
      <c r="H31" s="69"/>
      <c r="I31" s="71">
        <v>2530504</v>
      </c>
      <c r="J31" s="69"/>
    </row>
    <row r="32" spans="1:10" s="20" customFormat="1">
      <c r="A32" s="34" t="s">
        <v>2154</v>
      </c>
      <c r="B32" s="82"/>
      <c r="C32" s="81">
        <v>1921306</v>
      </c>
      <c r="D32" s="101"/>
      <c r="E32" s="370">
        <v>2100470</v>
      </c>
      <c r="F32" s="370"/>
      <c r="G32" s="71">
        <v>1950000</v>
      </c>
      <c r="H32" s="69"/>
      <c r="I32" s="71">
        <v>2110000</v>
      </c>
      <c r="J32" s="69"/>
    </row>
    <row r="33" spans="1:10" s="20" customFormat="1">
      <c r="A33" s="892" t="s">
        <v>2153</v>
      </c>
      <c r="B33" s="82"/>
      <c r="C33" s="81">
        <v>1719206</v>
      </c>
      <c r="D33" s="101"/>
      <c r="E33" s="370">
        <v>1888892</v>
      </c>
      <c r="F33" s="370"/>
      <c r="G33" s="71">
        <v>1735000</v>
      </c>
      <c r="H33" s="69"/>
      <c r="I33" s="71">
        <v>1885000</v>
      </c>
      <c r="J33" s="69"/>
    </row>
    <row r="34" spans="1:10" s="20" customFormat="1">
      <c r="A34" s="892" t="s">
        <v>2152</v>
      </c>
      <c r="B34" s="82"/>
      <c r="C34" s="81">
        <v>202100</v>
      </c>
      <c r="D34" s="101"/>
      <c r="E34" s="370">
        <v>211578</v>
      </c>
      <c r="F34" s="370"/>
      <c r="G34" s="71">
        <v>215000</v>
      </c>
      <c r="H34" s="69"/>
      <c r="I34" s="71">
        <v>225000</v>
      </c>
      <c r="J34" s="69"/>
    </row>
    <row r="35" spans="1:10" s="20" customFormat="1">
      <c r="A35" s="34" t="s">
        <v>2151</v>
      </c>
      <c r="B35" s="82"/>
      <c r="C35" s="81">
        <v>378601</v>
      </c>
      <c r="D35" s="101"/>
      <c r="E35" s="101">
        <v>375843</v>
      </c>
      <c r="F35" s="371"/>
      <c r="G35" s="71">
        <v>368000</v>
      </c>
      <c r="H35" s="69"/>
      <c r="I35" s="71">
        <v>368000</v>
      </c>
      <c r="J35" s="69"/>
    </row>
    <row r="36" spans="1:10" s="20" customFormat="1">
      <c r="A36" s="892" t="s">
        <v>2150</v>
      </c>
      <c r="B36" s="82"/>
      <c r="C36" s="81">
        <v>310241</v>
      </c>
      <c r="D36" s="101"/>
      <c r="E36" s="370">
        <v>310527</v>
      </c>
      <c r="F36" s="370"/>
      <c r="G36" s="71">
        <v>305000</v>
      </c>
      <c r="H36" s="69"/>
      <c r="I36" s="71">
        <v>305000</v>
      </c>
      <c r="J36" s="69"/>
    </row>
    <row r="37" spans="1:10" s="20" customFormat="1">
      <c r="A37" s="892" t="s">
        <v>2149</v>
      </c>
      <c r="B37" s="82"/>
      <c r="C37" s="81">
        <v>68360</v>
      </c>
      <c r="D37" s="101"/>
      <c r="E37" s="370">
        <v>65316</v>
      </c>
      <c r="F37" s="370"/>
      <c r="G37" s="71">
        <v>63000</v>
      </c>
      <c r="H37" s="69"/>
      <c r="I37" s="71">
        <v>63000</v>
      </c>
      <c r="J37" s="69"/>
    </row>
    <row r="38" spans="1:10" s="20" customFormat="1">
      <c r="A38" s="34" t="s">
        <v>2148</v>
      </c>
      <c r="B38" s="82"/>
      <c r="C38" s="81">
        <v>8492</v>
      </c>
      <c r="D38" s="101"/>
      <c r="E38" s="370">
        <v>8906</v>
      </c>
      <c r="F38" s="370"/>
      <c r="G38" s="71">
        <v>8500</v>
      </c>
      <c r="H38" s="69"/>
      <c r="I38" s="71">
        <v>9000</v>
      </c>
      <c r="J38" s="69"/>
    </row>
    <row r="39" spans="1:10" s="20" customFormat="1">
      <c r="A39" s="34" t="s">
        <v>2147</v>
      </c>
      <c r="B39" s="82"/>
      <c r="C39" s="81">
        <v>13692</v>
      </c>
      <c r="D39" s="101"/>
      <c r="E39" s="370">
        <v>14001</v>
      </c>
      <c r="F39" s="370"/>
      <c r="G39" s="71">
        <v>14374</v>
      </c>
      <c r="H39" s="69"/>
      <c r="I39" s="71">
        <v>14670</v>
      </c>
      <c r="J39" s="69"/>
    </row>
    <row r="40" spans="1:10" s="20" customFormat="1">
      <c r="A40" s="892" t="s">
        <v>2146</v>
      </c>
      <c r="B40" s="82"/>
      <c r="C40" s="81">
        <v>8447</v>
      </c>
      <c r="D40" s="101"/>
      <c r="E40" s="370">
        <v>8359</v>
      </c>
      <c r="F40" s="370"/>
      <c r="G40" s="71">
        <v>8450</v>
      </c>
      <c r="H40" s="69"/>
      <c r="I40" s="71">
        <v>8450</v>
      </c>
      <c r="J40" s="69"/>
    </row>
    <row r="41" spans="1:10" s="20" customFormat="1">
      <c r="A41" s="892" t="s">
        <v>2145</v>
      </c>
      <c r="B41" s="82"/>
      <c r="C41" s="81">
        <v>5245</v>
      </c>
      <c r="D41" s="101"/>
      <c r="E41" s="370">
        <v>5642</v>
      </c>
      <c r="F41" s="370"/>
      <c r="G41" s="71">
        <v>5924</v>
      </c>
      <c r="H41" s="69"/>
      <c r="I41" s="71">
        <v>6220</v>
      </c>
      <c r="J41" s="69"/>
    </row>
    <row r="42" spans="1:10" s="80" customFormat="1">
      <c r="A42" s="34" t="s">
        <v>2144</v>
      </c>
      <c r="B42" s="82"/>
      <c r="C42" s="81">
        <v>74213</v>
      </c>
      <c r="D42" s="101"/>
      <c r="E42" s="101">
        <v>76013</v>
      </c>
      <c r="F42" s="101"/>
      <c r="G42" s="81">
        <v>78461</v>
      </c>
      <c r="H42" s="95"/>
      <c r="I42" s="81">
        <v>80994</v>
      </c>
      <c r="J42" s="95"/>
    </row>
    <row r="43" spans="1:10" s="80" customFormat="1">
      <c r="A43" s="892" t="s">
        <v>2143</v>
      </c>
      <c r="B43" s="82"/>
      <c r="C43" s="81">
        <v>44542</v>
      </c>
      <c r="D43" s="101"/>
      <c r="E43" s="101">
        <v>45049</v>
      </c>
      <c r="F43" s="101"/>
      <c r="G43" s="81">
        <v>45949</v>
      </c>
      <c r="H43" s="95"/>
      <c r="I43" s="81">
        <v>46857</v>
      </c>
      <c r="J43" s="95"/>
    </row>
    <row r="44" spans="1:10" s="80" customFormat="1">
      <c r="A44" s="892" t="s">
        <v>2142</v>
      </c>
      <c r="B44" s="82"/>
      <c r="C44" s="81">
        <v>29671</v>
      </c>
      <c r="D44" s="101"/>
      <c r="E44" s="101">
        <v>30964</v>
      </c>
      <c r="F44" s="101"/>
      <c r="G44" s="81">
        <v>32512</v>
      </c>
      <c r="H44" s="95"/>
      <c r="I44" s="81">
        <v>34137</v>
      </c>
      <c r="J44" s="95"/>
    </row>
    <row r="45" spans="1:10" s="80" customFormat="1">
      <c r="A45" s="34" t="s">
        <v>2141</v>
      </c>
      <c r="B45" s="82"/>
      <c r="C45" s="81">
        <v>1598</v>
      </c>
      <c r="D45" s="101"/>
      <c r="E45" s="101">
        <v>2003</v>
      </c>
      <c r="F45" s="101"/>
      <c r="G45" s="81">
        <v>2200</v>
      </c>
      <c r="H45" s="95"/>
      <c r="I45" s="81">
        <v>2200</v>
      </c>
      <c r="J45" s="95"/>
    </row>
    <row r="46" spans="1:10" s="80" customFormat="1">
      <c r="A46" s="34" t="s">
        <v>2140</v>
      </c>
      <c r="B46" s="82"/>
      <c r="C46" s="81">
        <v>14303</v>
      </c>
      <c r="D46" s="101"/>
      <c r="E46" s="101">
        <v>13662</v>
      </c>
      <c r="F46" s="101"/>
      <c r="G46" s="81">
        <v>16000</v>
      </c>
      <c r="H46" s="95"/>
      <c r="I46" s="81">
        <v>17000</v>
      </c>
      <c r="J46" s="95"/>
    </row>
    <row r="47" spans="1:10" s="80" customFormat="1">
      <c r="A47" s="892" t="s">
        <v>2139</v>
      </c>
      <c r="B47" s="82"/>
      <c r="C47" s="81">
        <v>5206</v>
      </c>
      <c r="D47" s="101"/>
      <c r="E47" s="101">
        <v>5892</v>
      </c>
      <c r="F47" s="101"/>
      <c r="G47" s="81">
        <v>6000</v>
      </c>
      <c r="H47" s="95"/>
      <c r="I47" s="81">
        <v>6000</v>
      </c>
      <c r="J47" s="95"/>
    </row>
    <row r="48" spans="1:10" s="20" customFormat="1">
      <c r="A48" s="76" t="s">
        <v>2138</v>
      </c>
      <c r="B48" s="82"/>
      <c r="C48" s="69"/>
      <c r="D48" s="371"/>
      <c r="E48" s="371"/>
      <c r="F48" s="371"/>
      <c r="G48" s="69"/>
      <c r="H48" s="69"/>
      <c r="I48" s="69"/>
      <c r="J48" s="69"/>
    </row>
    <row r="49" spans="1:10" s="20" customFormat="1">
      <c r="A49" s="34" t="s">
        <v>2137</v>
      </c>
      <c r="B49" s="82"/>
      <c r="C49" s="71">
        <v>217264</v>
      </c>
      <c r="D49" s="370"/>
      <c r="E49" s="370">
        <v>204330</v>
      </c>
      <c r="F49" s="370"/>
      <c r="G49" s="71">
        <v>204330</v>
      </c>
      <c r="H49" s="69"/>
      <c r="I49" s="71">
        <v>204330</v>
      </c>
      <c r="J49" s="69"/>
    </row>
    <row r="50" spans="1:10" s="20" customFormat="1">
      <c r="A50" s="34" t="s">
        <v>2136</v>
      </c>
      <c r="B50" s="82"/>
      <c r="C50" s="71">
        <v>250417</v>
      </c>
      <c r="D50" s="370"/>
      <c r="E50" s="370">
        <v>260643</v>
      </c>
      <c r="F50" s="370"/>
      <c r="G50" s="71">
        <v>260643</v>
      </c>
      <c r="H50" s="69"/>
      <c r="I50" s="71">
        <v>260643</v>
      </c>
      <c r="J50" s="69"/>
    </row>
    <row r="51" spans="1:10" s="20" customFormat="1">
      <c r="A51" s="34" t="s">
        <v>2128</v>
      </c>
      <c r="B51" s="82"/>
      <c r="C51" s="71">
        <v>213979</v>
      </c>
      <c r="D51" s="370"/>
      <c r="E51" s="370">
        <v>228824</v>
      </c>
      <c r="F51" s="370"/>
      <c r="G51" s="71">
        <v>228824</v>
      </c>
      <c r="H51" s="69"/>
      <c r="I51" s="71">
        <v>228824</v>
      </c>
      <c r="J51" s="69"/>
    </row>
    <row r="52" spans="1:10" s="20" customFormat="1">
      <c r="A52" s="76" t="s">
        <v>2135</v>
      </c>
      <c r="B52" s="82"/>
      <c r="C52" s="71"/>
      <c r="D52" s="370"/>
      <c r="E52" s="371"/>
      <c r="F52" s="371"/>
      <c r="G52" s="69"/>
      <c r="H52" s="69"/>
      <c r="I52" s="69"/>
      <c r="J52" s="69"/>
    </row>
    <row r="53" spans="1:10" s="20" customFormat="1">
      <c r="A53" s="34" t="s">
        <v>2134</v>
      </c>
      <c r="B53" s="82"/>
      <c r="C53" s="81">
        <v>19985</v>
      </c>
      <c r="D53" s="370"/>
      <c r="E53" s="370">
        <v>21936</v>
      </c>
      <c r="F53" s="370"/>
      <c r="G53" s="71">
        <v>21936</v>
      </c>
      <c r="H53" s="69"/>
      <c r="I53" s="71">
        <v>21936</v>
      </c>
      <c r="J53" s="69"/>
    </row>
    <row r="54" spans="1:10" s="20" customFormat="1">
      <c r="A54" s="34" t="s">
        <v>2133</v>
      </c>
      <c r="B54" s="82"/>
      <c r="C54" s="71">
        <v>186306</v>
      </c>
      <c r="D54" s="370"/>
      <c r="E54" s="370">
        <v>179198</v>
      </c>
      <c r="F54" s="370"/>
      <c r="G54" s="71">
        <v>179198</v>
      </c>
      <c r="H54" s="69"/>
      <c r="I54" s="71">
        <v>179198</v>
      </c>
      <c r="J54" s="69"/>
    </row>
    <row r="55" spans="1:10" s="20" customFormat="1">
      <c r="A55" s="34" t="s">
        <v>2132</v>
      </c>
      <c r="B55" s="82"/>
      <c r="C55" s="71">
        <v>4661</v>
      </c>
      <c r="D55" s="370"/>
      <c r="E55" s="370">
        <v>5364</v>
      </c>
      <c r="F55" s="370"/>
      <c r="G55" s="71">
        <v>5364</v>
      </c>
      <c r="H55" s="69"/>
      <c r="I55" s="71">
        <v>5364</v>
      </c>
      <c r="J55" s="69"/>
    </row>
    <row r="56" spans="1:10" s="20" customFormat="1">
      <c r="A56" s="76" t="s">
        <v>2131</v>
      </c>
      <c r="B56" s="82"/>
      <c r="C56" s="69"/>
      <c r="D56" s="371"/>
      <c r="E56" s="371"/>
      <c r="F56" s="371"/>
      <c r="G56" s="69"/>
      <c r="H56" s="69"/>
      <c r="I56" s="69"/>
      <c r="J56" s="69"/>
    </row>
    <row r="57" spans="1:10" s="20" customFormat="1">
      <c r="A57" s="34" t="s">
        <v>2130</v>
      </c>
      <c r="B57" s="82"/>
      <c r="C57" s="81">
        <v>168500</v>
      </c>
      <c r="D57" s="370"/>
      <c r="E57" s="101">
        <v>200378</v>
      </c>
      <c r="F57" s="370"/>
      <c r="G57" s="71">
        <v>168896</v>
      </c>
      <c r="H57" s="69"/>
      <c r="I57" s="71">
        <v>204386</v>
      </c>
      <c r="J57" s="69"/>
    </row>
    <row r="58" spans="1:10" s="20" customFormat="1">
      <c r="A58" s="34" t="s">
        <v>2129</v>
      </c>
      <c r="B58" s="82"/>
      <c r="C58" s="71">
        <v>41595</v>
      </c>
      <c r="D58" s="370"/>
      <c r="E58" s="370">
        <v>40120</v>
      </c>
      <c r="F58" s="370"/>
      <c r="G58" s="71">
        <v>37359</v>
      </c>
      <c r="H58" s="69"/>
      <c r="I58" s="71">
        <v>40922</v>
      </c>
      <c r="J58" s="69"/>
    </row>
    <row r="59" spans="1:10" s="20" customFormat="1">
      <c r="A59" s="34" t="s">
        <v>2128</v>
      </c>
      <c r="B59" s="82"/>
      <c r="C59" s="71">
        <v>16488</v>
      </c>
      <c r="D59" s="370"/>
      <c r="E59" s="370">
        <v>17327</v>
      </c>
      <c r="F59" s="370"/>
      <c r="G59" s="71">
        <v>17327</v>
      </c>
      <c r="H59" s="69"/>
      <c r="I59" s="71">
        <v>17327</v>
      </c>
      <c r="J59" s="69"/>
    </row>
    <row r="60" spans="1:10" s="20" customFormat="1">
      <c r="A60" s="76" t="s">
        <v>2127</v>
      </c>
      <c r="B60" s="82"/>
      <c r="C60" s="69"/>
      <c r="D60" s="371"/>
      <c r="E60" s="371"/>
      <c r="F60" s="371"/>
      <c r="G60" s="69"/>
      <c r="H60" s="69"/>
      <c r="I60" s="69"/>
      <c r="J60" s="69"/>
    </row>
    <row r="61" spans="1:10" s="20" customFormat="1">
      <c r="A61" s="34" t="s">
        <v>2126</v>
      </c>
      <c r="B61" s="82"/>
      <c r="C61" s="71">
        <v>304471</v>
      </c>
      <c r="D61" s="370"/>
      <c r="E61" s="370">
        <v>309769</v>
      </c>
      <c r="F61" s="370"/>
      <c r="G61" s="71">
        <v>310970</v>
      </c>
      <c r="H61" s="69"/>
      <c r="I61" s="71">
        <v>310939</v>
      </c>
      <c r="J61" s="69"/>
    </row>
    <row r="62" spans="1:10" s="20" customFormat="1">
      <c r="A62" s="34" t="s">
        <v>2125</v>
      </c>
      <c r="B62" s="82"/>
      <c r="C62" s="71">
        <v>323232</v>
      </c>
      <c r="D62" s="370"/>
      <c r="E62" s="370">
        <v>341264</v>
      </c>
      <c r="F62" s="370"/>
      <c r="G62" s="71">
        <v>337795</v>
      </c>
      <c r="H62" s="69"/>
      <c r="I62" s="71">
        <v>335858</v>
      </c>
      <c r="J62" s="69"/>
    </row>
    <row r="63" spans="1:10" s="20" customFormat="1">
      <c r="A63" s="34" t="s">
        <v>2124</v>
      </c>
      <c r="B63" s="82"/>
      <c r="C63" s="71">
        <v>6315</v>
      </c>
      <c r="D63" s="370"/>
      <c r="E63" s="370">
        <v>6514</v>
      </c>
      <c r="F63" s="370"/>
      <c r="G63" s="71">
        <v>6425</v>
      </c>
      <c r="H63" s="69"/>
      <c r="I63" s="71">
        <v>6399</v>
      </c>
      <c r="J63" s="69"/>
    </row>
    <row r="64" spans="1:10" s="20" customFormat="1">
      <c r="A64" s="34" t="s">
        <v>2123</v>
      </c>
      <c r="B64" s="82"/>
      <c r="C64" s="71">
        <v>182604</v>
      </c>
      <c r="D64" s="370"/>
      <c r="E64" s="370">
        <v>192835</v>
      </c>
      <c r="F64" s="370"/>
      <c r="G64" s="71">
        <v>190015</v>
      </c>
      <c r="H64" s="69"/>
      <c r="I64" s="71">
        <v>189955</v>
      </c>
      <c r="J64" s="69"/>
    </row>
    <row r="65" spans="1:10" s="20" customFormat="1">
      <c r="A65" s="34" t="s">
        <v>2122</v>
      </c>
      <c r="B65" s="82"/>
      <c r="C65" s="71">
        <v>254031</v>
      </c>
      <c r="D65" s="370"/>
      <c r="E65" s="370">
        <v>263669</v>
      </c>
      <c r="F65" s="370"/>
      <c r="G65" s="71">
        <v>261668</v>
      </c>
      <c r="H65" s="69"/>
      <c r="I65" s="71">
        <v>260490</v>
      </c>
      <c r="J65" s="69"/>
    </row>
    <row r="66" spans="1:10" s="20" customFormat="1">
      <c r="A66" s="76" t="s">
        <v>2121</v>
      </c>
      <c r="B66" s="82"/>
      <c r="C66" s="71">
        <v>4376</v>
      </c>
      <c r="D66" s="370"/>
      <c r="E66" s="370">
        <v>4134</v>
      </c>
      <c r="F66" s="370"/>
      <c r="G66" s="71">
        <v>4200</v>
      </c>
      <c r="H66" s="69"/>
      <c r="I66" s="71">
        <v>4200</v>
      </c>
      <c r="J66" s="69"/>
    </row>
    <row r="67" spans="1:10" s="20" customFormat="1">
      <c r="A67" s="76" t="s">
        <v>2120</v>
      </c>
      <c r="B67" s="82"/>
      <c r="C67" s="71"/>
      <c r="D67" s="370"/>
      <c r="E67" s="371"/>
      <c r="F67" s="371"/>
      <c r="G67" s="69"/>
      <c r="H67" s="69"/>
      <c r="I67" s="69"/>
      <c r="J67" s="69"/>
    </row>
    <row r="68" spans="1:10" s="20" customFormat="1">
      <c r="A68" s="34" t="s">
        <v>2119</v>
      </c>
      <c r="B68" s="82"/>
      <c r="C68" s="71">
        <v>24314948</v>
      </c>
      <c r="D68" s="370"/>
      <c r="E68" s="101">
        <v>9322489</v>
      </c>
      <c r="F68" s="370"/>
      <c r="G68" s="71">
        <v>9322489</v>
      </c>
      <c r="H68" s="69"/>
      <c r="I68" s="71">
        <v>9322489</v>
      </c>
      <c r="J68" s="69"/>
    </row>
    <row r="69" spans="1:10" s="20" customFormat="1">
      <c r="A69" s="76" t="s">
        <v>2118</v>
      </c>
      <c r="B69" s="82"/>
      <c r="C69" s="69"/>
      <c r="D69" s="371"/>
      <c r="E69" s="371"/>
      <c r="F69" s="371"/>
      <c r="G69" s="69"/>
      <c r="H69" s="69"/>
      <c r="I69" s="69"/>
      <c r="J69" s="69"/>
    </row>
    <row r="70" spans="1:10" s="20" customFormat="1">
      <c r="A70" s="34" t="s">
        <v>2117</v>
      </c>
      <c r="B70" s="82"/>
      <c r="C70" s="71">
        <v>4000</v>
      </c>
      <c r="D70" s="370"/>
      <c r="E70" s="370">
        <v>3977</v>
      </c>
      <c r="F70" s="370"/>
      <c r="G70" s="71">
        <v>4075</v>
      </c>
      <c r="H70" s="69"/>
      <c r="I70" s="71">
        <v>4034</v>
      </c>
      <c r="J70" s="69"/>
    </row>
    <row r="71" spans="1:10" s="20" customFormat="1">
      <c r="A71" s="34" t="s">
        <v>2116</v>
      </c>
      <c r="B71" s="82"/>
      <c r="C71" s="71">
        <v>281</v>
      </c>
      <c r="D71" s="370"/>
      <c r="E71" s="370">
        <v>288</v>
      </c>
      <c r="F71" s="370"/>
      <c r="G71" s="71">
        <v>295</v>
      </c>
      <c r="H71" s="69"/>
      <c r="I71" s="71">
        <v>301</v>
      </c>
      <c r="J71" s="69"/>
    </row>
    <row r="72" spans="1:10" s="20" customFormat="1">
      <c r="A72" s="34" t="s">
        <v>2115</v>
      </c>
      <c r="B72" s="82"/>
      <c r="C72" s="71">
        <v>1545</v>
      </c>
      <c r="D72" s="370"/>
      <c r="E72" s="370">
        <v>1565</v>
      </c>
      <c r="F72" s="370"/>
      <c r="G72" s="71">
        <v>1550</v>
      </c>
      <c r="H72" s="69"/>
      <c r="I72" s="71">
        <v>1578</v>
      </c>
      <c r="J72" s="69"/>
    </row>
    <row r="73" spans="1:10" s="20" customFormat="1">
      <c r="A73" s="34" t="s">
        <v>2114</v>
      </c>
      <c r="B73" s="82"/>
      <c r="C73" s="71">
        <v>49</v>
      </c>
      <c r="D73" s="370"/>
      <c r="E73" s="370">
        <v>50</v>
      </c>
      <c r="F73" s="370"/>
      <c r="G73" s="71">
        <v>51</v>
      </c>
      <c r="H73" s="69"/>
      <c r="I73" s="71">
        <v>49</v>
      </c>
      <c r="J73" s="69"/>
    </row>
    <row r="74" spans="1:10" s="20" customFormat="1">
      <c r="A74" s="34" t="s">
        <v>2113</v>
      </c>
      <c r="B74" s="82"/>
      <c r="C74" s="71">
        <v>1568</v>
      </c>
      <c r="D74" s="370"/>
      <c r="E74" s="370">
        <v>1696</v>
      </c>
      <c r="F74" s="370"/>
      <c r="G74" s="71">
        <v>1689</v>
      </c>
      <c r="H74" s="69"/>
      <c r="I74" s="71">
        <v>1710</v>
      </c>
      <c r="J74" s="69"/>
    </row>
    <row r="75" spans="1:10" s="20" customFormat="1">
      <c r="A75" s="34" t="s">
        <v>2112</v>
      </c>
      <c r="B75" s="82"/>
      <c r="C75" s="71">
        <v>1259</v>
      </c>
      <c r="D75" s="370"/>
      <c r="E75" s="370">
        <v>1260</v>
      </c>
      <c r="F75" s="370" t="s">
        <v>2111</v>
      </c>
      <c r="G75" s="71">
        <v>1274</v>
      </c>
      <c r="H75" s="69"/>
      <c r="I75" s="71">
        <v>1280</v>
      </c>
      <c r="J75" s="69"/>
    </row>
    <row r="76" spans="1:10" s="20" customFormat="1">
      <c r="A76" s="76"/>
      <c r="B76" s="82"/>
      <c r="C76" s="69"/>
      <c r="D76" s="371"/>
      <c r="E76" s="371"/>
      <c r="F76" s="371"/>
      <c r="G76" s="69"/>
      <c r="H76" s="69"/>
      <c r="I76" s="69"/>
      <c r="J76" s="69"/>
    </row>
    <row r="77" spans="1:10" s="14" customFormat="1">
      <c r="A77" s="19"/>
      <c r="B77" s="18"/>
      <c r="C77" s="373"/>
      <c r="D77" s="1585"/>
      <c r="E77" s="1586"/>
      <c r="F77" s="1585"/>
      <c r="G77" s="1586"/>
      <c r="H77" s="1585"/>
      <c r="I77" s="1586"/>
      <c r="J77" s="1585"/>
    </row>
    <row r="78" spans="1:10">
      <c r="A78" s="1758"/>
      <c r="B78" s="1756"/>
      <c r="C78" s="1757"/>
      <c r="D78" s="1756"/>
      <c r="E78" s="1757"/>
      <c r="F78" s="1756"/>
      <c r="G78" s="1757"/>
      <c r="H78" s="1756"/>
      <c r="I78" s="1757"/>
      <c r="J78" s="1756"/>
    </row>
    <row r="79" spans="1:10" ht="27.75" customHeight="1">
      <c r="A79" s="1755"/>
      <c r="B79" s="1756"/>
      <c r="C79" s="1757"/>
      <c r="D79" s="1756"/>
      <c r="E79" s="1757"/>
      <c r="F79" s="1756"/>
      <c r="G79" s="1757"/>
      <c r="H79" s="1756"/>
      <c r="I79" s="1757"/>
      <c r="J79" s="1756"/>
    </row>
    <row r="80" spans="1:10" ht="27.75" customHeight="1">
      <c r="A80" s="1755"/>
      <c r="B80" s="1756"/>
      <c r="C80" s="1757"/>
      <c r="D80" s="1756"/>
      <c r="E80" s="1757"/>
      <c r="F80" s="1756"/>
      <c r="G80" s="1757"/>
      <c r="H80" s="1756"/>
      <c r="I80" s="1757"/>
      <c r="J80" s="1756"/>
    </row>
    <row r="81" spans="1:10" ht="27.75" customHeight="1">
      <c r="A81" s="1755"/>
      <c r="B81" s="1756"/>
      <c r="C81" s="1757"/>
      <c r="D81" s="1756"/>
      <c r="E81" s="1757"/>
      <c r="F81" s="1756"/>
      <c r="G81" s="1757"/>
      <c r="H81" s="1756"/>
      <c r="I81" s="1757"/>
      <c r="J81" s="1756"/>
    </row>
    <row r="82" spans="1:10" ht="27.75" customHeight="1">
      <c r="A82" s="1755"/>
      <c r="B82" s="1756"/>
      <c r="C82" s="1757"/>
      <c r="D82" s="1756"/>
      <c r="E82" s="1757"/>
      <c r="F82" s="1756"/>
      <c r="G82" s="1757"/>
      <c r="H82" s="1756"/>
      <c r="I82" s="1757"/>
      <c r="J82" s="1756"/>
    </row>
    <row r="83" spans="1:10" ht="27.75" customHeight="1">
      <c r="A83" s="1755"/>
      <c r="B83" s="1756"/>
      <c r="C83" s="1757"/>
      <c r="D83" s="1756"/>
      <c r="E83" s="1757"/>
      <c r="F83" s="1756"/>
      <c r="G83" s="1757"/>
      <c r="H83" s="1756"/>
      <c r="I83" s="1757"/>
      <c r="J83" s="1756"/>
    </row>
    <row r="84" spans="1:10" ht="27.75" customHeight="1">
      <c r="A84" s="1755"/>
      <c r="B84" s="1756"/>
      <c r="C84" s="1757"/>
      <c r="D84" s="1756"/>
      <c r="E84" s="1757"/>
      <c r="F84" s="1756"/>
      <c r="G84" s="1757"/>
      <c r="H84" s="1756"/>
      <c r="I84" s="1757"/>
      <c r="J84" s="1756"/>
    </row>
    <row r="85" spans="1:10" ht="27.75" customHeight="1">
      <c r="A85" s="1755"/>
      <c r="B85" s="1756"/>
      <c r="C85" s="1757"/>
      <c r="D85" s="1756"/>
      <c r="E85" s="1757"/>
      <c r="F85" s="1756"/>
      <c r="G85" s="1757"/>
      <c r="H85" s="1756"/>
      <c r="I85" s="1757"/>
      <c r="J85" s="1756"/>
    </row>
    <row r="86" spans="1:10" ht="27.75" customHeight="1">
      <c r="A86" s="1755"/>
      <c r="B86" s="1756"/>
      <c r="C86" s="1757"/>
      <c r="D86" s="1756"/>
      <c r="E86" s="1757"/>
      <c r="F86" s="1756"/>
      <c r="G86" s="1757"/>
      <c r="H86" s="1756"/>
      <c r="I86" s="1757"/>
      <c r="J86" s="1756"/>
    </row>
    <row r="87" spans="1:10">
      <c r="A87" s="10"/>
      <c r="B87" s="9"/>
      <c r="C87" s="11"/>
      <c r="D87" s="9"/>
      <c r="E87" s="11"/>
      <c r="F87" s="9"/>
      <c r="G87" s="11"/>
      <c r="H87" s="9"/>
      <c r="I87" s="11"/>
      <c r="J87" s="9"/>
    </row>
    <row r="88" spans="1:10">
      <c r="A88" s="10"/>
      <c r="B88" s="9"/>
      <c r="C88" s="9"/>
      <c r="D88" s="9"/>
      <c r="E88" s="9"/>
      <c r="F88" s="9"/>
      <c r="G88" s="9"/>
      <c r="H88" s="9"/>
      <c r="I88" s="9"/>
      <c r="J88" s="9"/>
    </row>
    <row r="89" spans="1:10">
      <c r="A89" s="10"/>
      <c r="B89" s="9"/>
      <c r="C89" s="11"/>
      <c r="D89" s="9"/>
      <c r="E89" s="11"/>
      <c r="F89" s="9"/>
      <c r="G89" s="11"/>
      <c r="H89" s="9"/>
      <c r="I89" s="11"/>
      <c r="J89" s="9"/>
    </row>
    <row r="90" spans="1:10">
      <c r="A90" s="10"/>
      <c r="B90" s="9"/>
      <c r="C90" s="9"/>
      <c r="D90" s="9"/>
      <c r="E90" s="9"/>
      <c r="F90" s="9"/>
      <c r="G90" s="9"/>
      <c r="H90" s="9"/>
      <c r="I90" s="9"/>
      <c r="J90" s="9"/>
    </row>
    <row r="91" spans="1:10">
      <c r="A91" s="10"/>
      <c r="B91" s="9"/>
      <c r="C91" s="11"/>
      <c r="D91" s="9"/>
      <c r="E91" s="11"/>
      <c r="F91" s="9"/>
      <c r="G91" s="11"/>
      <c r="H91" s="9"/>
      <c r="I91" s="11"/>
      <c r="J91" s="9"/>
    </row>
    <row r="92" spans="1:10">
      <c r="A92" s="10"/>
      <c r="B92" s="9"/>
      <c r="C92" s="9"/>
      <c r="D92" s="9"/>
      <c r="E92" s="9"/>
      <c r="F92" s="9"/>
      <c r="G92" s="9"/>
      <c r="H92" s="9"/>
      <c r="I92" s="9"/>
      <c r="J92" s="9"/>
    </row>
    <row r="93" spans="1:10">
      <c r="A93" s="10"/>
      <c r="B93" s="9"/>
      <c r="C93" s="9"/>
      <c r="D93" s="9"/>
      <c r="E93" s="9"/>
      <c r="F93" s="9"/>
      <c r="G93" s="9"/>
      <c r="H93" s="9"/>
      <c r="I93" s="9"/>
      <c r="J93" s="9"/>
    </row>
    <row r="94" spans="1:10">
      <c r="A94" s="10"/>
      <c r="B94" s="9"/>
      <c r="C94" s="9"/>
      <c r="D94" s="9"/>
      <c r="E94" s="9"/>
      <c r="F94" s="9"/>
      <c r="G94" s="9"/>
      <c r="H94" s="9"/>
      <c r="I94" s="9"/>
      <c r="J94" s="9"/>
    </row>
    <row r="95" spans="1:10">
      <c r="B95" s="6"/>
      <c r="C95" s="6"/>
      <c r="D95" s="6"/>
      <c r="E95" s="7"/>
      <c r="F95" s="7"/>
    </row>
    <row r="96" spans="1:10">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c r="C104" s="6"/>
      <c r="D104" s="6"/>
      <c r="E104" s="7"/>
      <c r="F104" s="7"/>
    </row>
    <row r="105" spans="2:6">
      <c r="B105" s="6"/>
      <c r="C105" s="6"/>
      <c r="D105" s="6"/>
      <c r="E105" s="7"/>
      <c r="F105" s="7"/>
    </row>
    <row r="106" spans="2:6">
      <c r="B106" s="6"/>
      <c r="C106" s="6"/>
      <c r="D106" s="6"/>
      <c r="E106" s="7"/>
      <c r="F106" s="7"/>
    </row>
    <row r="107" spans="2:6">
      <c r="B107" s="6"/>
      <c r="C107" s="6"/>
      <c r="D107" s="6"/>
      <c r="E107" s="7"/>
      <c r="F107" s="7"/>
    </row>
    <row r="108" spans="2:6">
      <c r="B108" s="6"/>
      <c r="C108" s="6"/>
      <c r="D108" s="6"/>
      <c r="E108" s="7"/>
      <c r="F108" s="7"/>
    </row>
    <row r="109" spans="2:6">
      <c r="B109" s="6"/>
      <c r="C109" s="6"/>
      <c r="D109" s="6"/>
      <c r="E109" s="7"/>
      <c r="F109" s="7"/>
    </row>
    <row r="110" spans="2:6">
      <c r="B110" s="6"/>
      <c r="C110" s="6"/>
      <c r="D110" s="6"/>
      <c r="E110" s="7"/>
      <c r="F110" s="7"/>
    </row>
    <row r="111" spans="2:6">
      <c r="B111" s="6"/>
      <c r="C111" s="6"/>
      <c r="D111" s="6"/>
      <c r="E111" s="7"/>
      <c r="F111" s="7"/>
    </row>
    <row r="112" spans="2:6">
      <c r="B112" s="6"/>
      <c r="C112" s="6"/>
      <c r="D112" s="6"/>
      <c r="E112" s="7"/>
      <c r="F112" s="7"/>
    </row>
    <row r="113" spans="2:6">
      <c r="B113" s="6"/>
      <c r="C113" s="6"/>
      <c r="D113" s="6"/>
      <c r="E113" s="7"/>
      <c r="F113" s="7"/>
    </row>
    <row r="114" spans="2:6">
      <c r="B114" s="6"/>
      <c r="C114" s="6"/>
      <c r="D114" s="6"/>
      <c r="E114" s="7"/>
      <c r="F114" s="7"/>
    </row>
    <row r="115" spans="2:6">
      <c r="B115" s="6"/>
      <c r="C115" s="6"/>
      <c r="D115" s="6"/>
      <c r="E115" s="7"/>
      <c r="F115" s="7"/>
    </row>
    <row r="116" spans="2:6">
      <c r="B116" s="6"/>
      <c r="C116" s="6"/>
      <c r="D116" s="6"/>
      <c r="E116" s="7"/>
      <c r="F116" s="7"/>
    </row>
    <row r="117" spans="2:6">
      <c r="B117" s="6"/>
      <c r="C117" s="6"/>
      <c r="D117" s="6"/>
      <c r="E117" s="7"/>
      <c r="F117" s="7"/>
    </row>
    <row r="118" spans="2:6">
      <c r="B118" s="6"/>
      <c r="C118" s="6"/>
      <c r="D118" s="6"/>
      <c r="E118" s="7"/>
      <c r="F118" s="7"/>
    </row>
    <row r="119" spans="2:6">
      <c r="B119" s="6"/>
      <c r="C119" s="6"/>
      <c r="D119" s="6"/>
      <c r="E119" s="7"/>
      <c r="F119" s="7"/>
    </row>
    <row r="120" spans="2:6">
      <c r="B120" s="6"/>
      <c r="C120" s="6"/>
      <c r="D120" s="6"/>
      <c r="E120" s="7"/>
      <c r="F120" s="7"/>
    </row>
    <row r="121" spans="2:6">
      <c r="B121" s="6"/>
      <c r="C121" s="6"/>
      <c r="D121" s="6"/>
      <c r="E121" s="7"/>
      <c r="F121" s="7"/>
    </row>
    <row r="122" spans="2:6">
      <c r="B122" s="6"/>
      <c r="C122" s="6"/>
      <c r="D122" s="6"/>
      <c r="E122" s="7"/>
      <c r="F122" s="7"/>
    </row>
    <row r="123" spans="2:6">
      <c r="B123" s="6"/>
      <c r="C123" s="6"/>
      <c r="D123" s="6"/>
      <c r="E123" s="7"/>
      <c r="F123" s="7"/>
    </row>
    <row r="124" spans="2:6">
      <c r="B124" s="6"/>
    </row>
    <row r="125" spans="2:6">
      <c r="B125" s="6"/>
    </row>
    <row r="126" spans="2:6">
      <c r="B126" s="6"/>
    </row>
    <row r="127" spans="2:6">
      <c r="B127" s="6"/>
    </row>
    <row r="128" spans="2:6">
      <c r="B128" s="6"/>
    </row>
    <row r="129" spans="2:2">
      <c r="B129" s="6"/>
    </row>
    <row r="130" spans="2:2">
      <c r="B130" s="6"/>
    </row>
    <row r="131" spans="2:2">
      <c r="B131" s="6"/>
    </row>
    <row r="132" spans="2:2">
      <c r="B132" s="6"/>
    </row>
    <row r="133" spans="2:2">
      <c r="B133" s="6"/>
    </row>
    <row r="134" spans="2:2">
      <c r="B134" s="6"/>
    </row>
    <row r="135" spans="2:2">
      <c r="B135" s="6"/>
    </row>
    <row r="136" spans="2:2">
      <c r="B136" s="6"/>
    </row>
    <row r="137" spans="2:2">
      <c r="B137" s="6"/>
    </row>
    <row r="138" spans="2:2">
      <c r="B138" s="6"/>
    </row>
    <row r="139" spans="2:2">
      <c r="B139" s="6"/>
    </row>
    <row r="140" spans="2:2">
      <c r="B140" s="6"/>
    </row>
  </sheetData>
  <mergeCells count="9">
    <mergeCell ref="A83:J83"/>
    <mergeCell ref="A84:J84"/>
    <mergeCell ref="A85:J85"/>
    <mergeCell ref="A86:J86"/>
    <mergeCell ref="A78:J78"/>
    <mergeCell ref="A79:J79"/>
    <mergeCell ref="A80:J80"/>
    <mergeCell ref="A81:J81"/>
    <mergeCell ref="A82:J82"/>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J9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46" sqref="A46"/>
    </sheetView>
  </sheetViews>
  <sheetFormatPr defaultRowHeight="12.75"/>
  <cols>
    <col min="1" max="1" width="45.7109375" style="455" customWidth="1"/>
    <col min="2" max="2" width="7.28515625" style="454" customWidth="1"/>
    <col min="3" max="3" width="15.42578125" style="453" customWidth="1"/>
    <col min="4" max="4" width="3.140625" style="453" customWidth="1"/>
    <col min="5" max="5" width="12.7109375" style="452" customWidth="1"/>
    <col min="6" max="6" width="2.85546875" style="451" customWidth="1"/>
    <col min="7" max="7" width="9.7109375" style="452" customWidth="1"/>
    <col min="8" max="8" width="3.140625" style="451" customWidth="1"/>
    <col min="9" max="9" width="13.85546875" style="452" customWidth="1"/>
    <col min="10" max="10" width="3.140625" style="451" bestFit="1" customWidth="1"/>
    <col min="11" max="16384" width="9.140625" style="450"/>
  </cols>
  <sheetData>
    <row r="1" spans="1:10" s="507" customFormat="1" ht="15.75">
      <c r="A1" s="511" t="s">
        <v>53</v>
      </c>
      <c r="B1" s="520">
        <v>2016</v>
      </c>
      <c r="C1" s="519"/>
      <c r="E1" s="519"/>
      <c r="G1" s="518"/>
      <c r="H1" s="512"/>
      <c r="I1" s="518"/>
      <c r="J1" s="512"/>
    </row>
    <row r="2" spans="1:10" s="507" customFormat="1" ht="15.75">
      <c r="A2" s="511" t="s">
        <v>52</v>
      </c>
      <c r="B2" s="517" t="s">
        <v>51</v>
      </c>
      <c r="C2" s="517" t="s">
        <v>50</v>
      </c>
      <c r="D2" s="512"/>
      <c r="E2" s="516"/>
      <c r="F2" s="514"/>
      <c r="G2" s="516"/>
      <c r="H2" s="512"/>
      <c r="I2" s="516"/>
      <c r="J2" s="512"/>
    </row>
    <row r="3" spans="1:10" s="507" customFormat="1" ht="15.75">
      <c r="A3" s="511" t="s">
        <v>49</v>
      </c>
      <c r="B3" s="515" t="s">
        <v>2180</v>
      </c>
      <c r="C3" s="515" t="s">
        <v>2179</v>
      </c>
      <c r="D3" s="512"/>
      <c r="E3" s="513"/>
      <c r="F3" s="514"/>
      <c r="G3" s="513"/>
      <c r="H3" s="512"/>
      <c r="I3" s="513"/>
      <c r="J3" s="512"/>
    </row>
    <row r="4" spans="1:10" s="507" customFormat="1" ht="15.75">
      <c r="A4" s="511" t="s">
        <v>46</v>
      </c>
      <c r="B4" s="515" t="s">
        <v>2223</v>
      </c>
      <c r="C4" s="515" t="s">
        <v>2222</v>
      </c>
      <c r="D4" s="512"/>
      <c r="E4" s="513"/>
      <c r="F4" s="514"/>
      <c r="G4" s="513"/>
      <c r="H4" s="512"/>
      <c r="I4" s="513"/>
      <c r="J4" s="512"/>
    </row>
    <row r="5" spans="1:10" s="507" customFormat="1" ht="15.75">
      <c r="A5" s="511" t="s">
        <v>43</v>
      </c>
      <c r="B5" s="510" t="s">
        <v>42</v>
      </c>
      <c r="C5" s="510" t="s">
        <v>42</v>
      </c>
      <c r="D5" s="509"/>
      <c r="E5" s="508"/>
      <c r="G5" s="508"/>
      <c r="I5" s="508"/>
    </row>
    <row r="6" spans="1:10" s="495" customFormat="1">
      <c r="A6" s="506"/>
      <c r="B6" s="505"/>
      <c r="C6" s="504"/>
      <c r="D6" s="503"/>
      <c r="E6" s="504"/>
      <c r="F6" s="503"/>
      <c r="G6" s="504"/>
      <c r="H6" s="503"/>
      <c r="I6" s="504" t="s">
        <v>41</v>
      </c>
      <c r="J6" s="503"/>
    </row>
    <row r="7" spans="1:10">
      <c r="C7" s="502" t="s">
        <v>40</v>
      </c>
      <c r="D7" s="501" t="s">
        <v>37</v>
      </c>
      <c r="E7" s="502" t="s">
        <v>40</v>
      </c>
      <c r="F7" s="501" t="s">
        <v>37</v>
      </c>
      <c r="G7" s="502" t="s">
        <v>39</v>
      </c>
      <c r="H7" s="501" t="s">
        <v>37</v>
      </c>
      <c r="I7" s="502" t="s">
        <v>38</v>
      </c>
      <c r="J7" s="501" t="s">
        <v>37</v>
      </c>
    </row>
    <row r="8" spans="1:10" s="495" customFormat="1" ht="14.25">
      <c r="A8" s="500"/>
      <c r="B8" s="499"/>
      <c r="C8" s="498" t="str">
        <f>"FY " &amp; FiscalYear - 3</f>
        <v>FY 2013</v>
      </c>
      <c r="D8" s="496" t="s">
        <v>36</v>
      </c>
      <c r="E8" s="498" t="str">
        <f>"FY " &amp; FiscalYear - 2</f>
        <v>FY 2014</v>
      </c>
      <c r="F8" s="496" t="s">
        <v>36</v>
      </c>
      <c r="G8" s="497" t="str">
        <f>"FY " &amp; FiscalYear - 1</f>
        <v>FY 2015</v>
      </c>
      <c r="H8" s="496" t="s">
        <v>36</v>
      </c>
      <c r="I8" s="497" t="str">
        <f>"FY " &amp; FiscalYear</f>
        <v>FY 2016</v>
      </c>
      <c r="J8" s="496" t="s">
        <v>36</v>
      </c>
    </row>
    <row r="9" spans="1:10" s="473" customFormat="1">
      <c r="A9" s="489" t="s">
        <v>35</v>
      </c>
      <c r="B9" s="488"/>
      <c r="C9" s="917"/>
      <c r="D9" s="917"/>
      <c r="E9" s="917"/>
      <c r="F9" s="917"/>
      <c r="G9" s="917"/>
      <c r="H9" s="917"/>
      <c r="I9" s="917"/>
      <c r="J9" s="917"/>
    </row>
    <row r="10" spans="1:10" s="473" customFormat="1">
      <c r="A10" s="489" t="s">
        <v>2221</v>
      </c>
      <c r="B10" s="488"/>
      <c r="C10" s="917"/>
      <c r="D10" s="917"/>
      <c r="E10" s="917"/>
      <c r="F10" s="917"/>
      <c r="G10" s="917"/>
      <c r="H10" s="917"/>
      <c r="I10" s="917"/>
      <c r="J10" s="917"/>
    </row>
    <row r="11" spans="1:10" s="465" customFormat="1">
      <c r="A11" s="483" t="s">
        <v>2220</v>
      </c>
      <c r="B11" s="476"/>
      <c r="C11" s="910"/>
      <c r="D11" s="910"/>
      <c r="E11" s="910"/>
      <c r="F11" s="910"/>
      <c r="G11" s="910"/>
      <c r="H11" s="910"/>
      <c r="I11" s="910"/>
      <c r="J11" s="910"/>
    </row>
    <row r="12" spans="1:10" s="465" customFormat="1">
      <c r="A12" s="481" t="s">
        <v>2219</v>
      </c>
      <c r="B12" s="476"/>
      <c r="C12" s="1599">
        <v>58.28</v>
      </c>
      <c r="D12" s="910"/>
      <c r="E12" s="1599">
        <v>127.82</v>
      </c>
      <c r="F12" s="910"/>
      <c r="G12" s="1599">
        <v>57.15</v>
      </c>
      <c r="H12" s="910"/>
      <c r="I12" s="1599">
        <v>30.34</v>
      </c>
      <c r="J12" s="910"/>
    </row>
    <row r="13" spans="1:10" s="465" customFormat="1">
      <c r="A13" s="481" t="s">
        <v>2218</v>
      </c>
      <c r="B13" s="476"/>
      <c r="C13" s="911">
        <v>38654</v>
      </c>
      <c r="D13" s="910"/>
      <c r="E13" s="911">
        <v>39878</v>
      </c>
      <c r="F13" s="910"/>
      <c r="G13" s="911">
        <v>40000</v>
      </c>
      <c r="H13" s="910"/>
      <c r="I13" s="911">
        <v>40000</v>
      </c>
      <c r="J13" s="910"/>
    </row>
    <row r="14" spans="1:10" s="465" customFormat="1">
      <c r="A14" s="481" t="s">
        <v>2217</v>
      </c>
      <c r="B14" s="476"/>
      <c r="C14" s="911">
        <v>505</v>
      </c>
      <c r="D14" s="910"/>
      <c r="E14" s="911">
        <v>528</v>
      </c>
      <c r="F14" s="910"/>
      <c r="G14" s="911">
        <v>500</v>
      </c>
      <c r="H14" s="910"/>
      <c r="I14" s="911">
        <v>500</v>
      </c>
      <c r="J14" s="910"/>
    </row>
    <row r="15" spans="1:10" s="465" customFormat="1">
      <c r="A15" s="481" t="s">
        <v>2216</v>
      </c>
      <c r="B15" s="476"/>
      <c r="C15" s="1600"/>
      <c r="D15" s="910"/>
      <c r="E15" s="910"/>
      <c r="F15" s="910"/>
      <c r="G15" s="910"/>
      <c r="H15" s="910"/>
      <c r="I15" s="910"/>
      <c r="J15" s="910"/>
    </row>
    <row r="16" spans="1:10" s="465" customFormat="1">
      <c r="A16" s="478" t="s">
        <v>2215</v>
      </c>
      <c r="B16" s="476"/>
      <c r="C16" s="1599">
        <v>2.89</v>
      </c>
      <c r="D16" s="910"/>
      <c r="E16" s="1599">
        <v>2.57</v>
      </c>
      <c r="F16" s="910"/>
      <c r="G16" s="1599">
        <v>2.8</v>
      </c>
      <c r="H16" s="910"/>
      <c r="I16" s="1599">
        <v>2.8</v>
      </c>
      <c r="J16" s="910"/>
    </row>
    <row r="17" spans="1:10" s="465" customFormat="1">
      <c r="A17" s="478" t="s">
        <v>2214</v>
      </c>
      <c r="B17" s="476"/>
      <c r="C17" s="911">
        <v>1829</v>
      </c>
      <c r="D17" s="910"/>
      <c r="E17" s="911">
        <v>2060</v>
      </c>
      <c r="F17" s="910"/>
      <c r="G17" s="911">
        <v>1800</v>
      </c>
      <c r="H17" s="910"/>
      <c r="I17" s="911">
        <v>1800</v>
      </c>
      <c r="J17" s="910"/>
    </row>
    <row r="18" spans="1:10" s="465" customFormat="1">
      <c r="A18" s="481" t="s">
        <v>2213</v>
      </c>
      <c r="B18" s="476"/>
      <c r="C18" s="910"/>
      <c r="D18" s="910"/>
      <c r="E18" s="910"/>
      <c r="F18" s="910"/>
      <c r="G18" s="910"/>
      <c r="H18" s="910"/>
      <c r="I18" s="910"/>
      <c r="J18" s="910"/>
    </row>
    <row r="19" spans="1:10" s="465" customFormat="1">
      <c r="A19" s="478" t="s">
        <v>2212</v>
      </c>
      <c r="B19" s="476"/>
      <c r="C19" s="911">
        <v>533</v>
      </c>
      <c r="D19" s="910"/>
      <c r="E19" s="911">
        <v>476</v>
      </c>
      <c r="F19" s="910"/>
      <c r="G19" s="911">
        <v>627</v>
      </c>
      <c r="H19" s="910"/>
      <c r="I19" s="911">
        <v>495</v>
      </c>
      <c r="J19" s="910"/>
    </row>
    <row r="20" spans="1:10" s="465" customFormat="1">
      <c r="A20" s="478" t="s">
        <v>2211</v>
      </c>
      <c r="B20" s="476"/>
      <c r="C20" s="911">
        <v>159101</v>
      </c>
      <c r="D20" s="910"/>
      <c r="E20" s="911">
        <v>275173</v>
      </c>
      <c r="F20" s="910"/>
      <c r="G20" s="911">
        <v>180000</v>
      </c>
      <c r="H20" s="910"/>
      <c r="I20" s="911">
        <v>180000</v>
      </c>
      <c r="J20" s="910"/>
    </row>
    <row r="21" spans="1:10" s="465" customFormat="1">
      <c r="A21" s="478" t="s">
        <v>2210</v>
      </c>
      <c r="B21" s="476"/>
      <c r="C21" s="1598" t="s">
        <v>2209</v>
      </c>
      <c r="D21" s="910"/>
      <c r="E21" s="1598" t="s">
        <v>2208</v>
      </c>
      <c r="F21" s="910"/>
      <c r="G21" s="1598" t="s">
        <v>2207</v>
      </c>
      <c r="H21" s="910"/>
      <c r="I21" s="1598" t="s">
        <v>2207</v>
      </c>
      <c r="J21" s="910"/>
    </row>
    <row r="22" spans="1:10" s="465" customFormat="1">
      <c r="A22" s="478" t="s">
        <v>2206</v>
      </c>
      <c r="B22" s="476"/>
      <c r="C22" s="1598" t="s">
        <v>2205</v>
      </c>
      <c r="D22" s="910"/>
      <c r="E22" s="1598" t="s">
        <v>2204</v>
      </c>
      <c r="F22" s="910"/>
      <c r="G22" s="1598" t="s">
        <v>2203</v>
      </c>
      <c r="H22" s="910"/>
      <c r="I22" s="1598" t="s">
        <v>2203</v>
      </c>
      <c r="J22" s="910"/>
    </row>
    <row r="23" spans="1:10" s="465" customFormat="1">
      <c r="A23" s="483" t="s">
        <v>2202</v>
      </c>
      <c r="B23" s="476"/>
      <c r="C23" s="910"/>
      <c r="D23" s="910"/>
      <c r="E23" s="910"/>
      <c r="F23" s="910"/>
      <c r="G23" s="910"/>
      <c r="H23" s="910"/>
      <c r="I23" s="910"/>
      <c r="J23" s="910"/>
    </row>
    <row r="24" spans="1:10" s="465" customFormat="1">
      <c r="A24" s="481" t="s">
        <v>2201</v>
      </c>
      <c r="B24" s="476"/>
      <c r="C24" s="911">
        <v>5761</v>
      </c>
      <c r="D24" s="910"/>
      <c r="E24" s="911">
        <v>5498</v>
      </c>
      <c r="F24" s="910"/>
      <c r="G24" s="911">
        <v>5600</v>
      </c>
      <c r="H24" s="910"/>
      <c r="I24" s="911">
        <v>5600</v>
      </c>
      <c r="J24" s="910"/>
    </row>
    <row r="25" spans="1:10" s="465" customFormat="1">
      <c r="A25" s="481" t="s">
        <v>2200</v>
      </c>
      <c r="B25" s="476"/>
      <c r="C25" s="1596">
        <v>0.19</v>
      </c>
      <c r="D25" s="1595"/>
      <c r="E25" s="1595">
        <v>0.16</v>
      </c>
      <c r="F25" s="910"/>
      <c r="G25" s="1595">
        <v>0.15</v>
      </c>
      <c r="H25" s="910"/>
      <c r="I25" s="1595">
        <v>0.15</v>
      </c>
      <c r="J25" s="910"/>
    </row>
    <row r="26" spans="1:10" s="465" customFormat="1">
      <c r="A26" s="481" t="s">
        <v>2199</v>
      </c>
      <c r="B26" s="476"/>
      <c r="C26" s="911">
        <v>7491</v>
      </c>
      <c r="D26" s="910"/>
      <c r="E26" s="911">
        <v>5954</v>
      </c>
      <c r="F26" s="910"/>
      <c r="G26" s="911">
        <v>5500</v>
      </c>
      <c r="H26" s="910"/>
      <c r="I26" s="911">
        <v>5500</v>
      </c>
      <c r="J26" s="910"/>
    </row>
    <row r="27" spans="1:10" s="465" customFormat="1">
      <c r="A27" s="481" t="s">
        <v>2198</v>
      </c>
      <c r="B27" s="476"/>
      <c r="C27" s="1596">
        <v>0.73</v>
      </c>
      <c r="D27" s="910"/>
      <c r="E27" s="1595">
        <v>0.73</v>
      </c>
      <c r="F27" s="910"/>
      <c r="G27" s="1595">
        <v>0.76</v>
      </c>
      <c r="H27" s="910"/>
      <c r="I27" s="1595">
        <v>0.76</v>
      </c>
      <c r="J27" s="910"/>
    </row>
    <row r="28" spans="1:10" s="465" customFormat="1">
      <c r="A28" s="483" t="s">
        <v>2197</v>
      </c>
      <c r="B28" s="476"/>
      <c r="C28" s="911">
        <v>509</v>
      </c>
      <c r="D28" s="910"/>
      <c r="E28" s="911">
        <v>500</v>
      </c>
      <c r="F28" s="910"/>
      <c r="G28" s="911">
        <v>500</v>
      </c>
      <c r="H28" s="910"/>
      <c r="I28" s="911">
        <v>500</v>
      </c>
      <c r="J28" s="910"/>
    </row>
    <row r="29" spans="1:10" s="465" customFormat="1">
      <c r="A29" s="483" t="s">
        <v>2196</v>
      </c>
      <c r="B29" s="476"/>
      <c r="C29" s="1597">
        <v>0.71</v>
      </c>
      <c r="D29" s="910"/>
      <c r="E29" s="1597">
        <v>0.66</v>
      </c>
      <c r="F29" s="910"/>
      <c r="G29" s="1597">
        <v>0.69</v>
      </c>
      <c r="H29" s="910"/>
      <c r="I29" s="1597">
        <v>0.69</v>
      </c>
      <c r="J29" s="910"/>
    </row>
    <row r="30" spans="1:10" s="465" customFormat="1">
      <c r="A30" s="483" t="s">
        <v>2195</v>
      </c>
      <c r="B30" s="476"/>
      <c r="C30" s="911">
        <v>62018</v>
      </c>
      <c r="D30" s="910"/>
      <c r="E30" s="911">
        <v>55649</v>
      </c>
      <c r="F30" s="910"/>
      <c r="G30" s="911">
        <v>63000</v>
      </c>
      <c r="H30" s="910"/>
      <c r="I30" s="911">
        <v>63000</v>
      </c>
      <c r="J30" s="910"/>
    </row>
    <row r="31" spans="1:10" s="465" customFormat="1">
      <c r="A31" s="483" t="s">
        <v>2194</v>
      </c>
      <c r="B31" s="476"/>
      <c r="C31" s="911">
        <v>43</v>
      </c>
      <c r="D31" s="910"/>
      <c r="E31" s="911">
        <v>44</v>
      </c>
      <c r="F31" s="910"/>
      <c r="G31" s="911">
        <v>43</v>
      </c>
      <c r="H31" s="910"/>
      <c r="I31" s="911">
        <v>42</v>
      </c>
      <c r="J31" s="910"/>
    </row>
    <row r="32" spans="1:10" s="473" customFormat="1">
      <c r="A32" s="489" t="s">
        <v>2193</v>
      </c>
      <c r="B32" s="488"/>
      <c r="C32" s="917"/>
      <c r="D32" s="917"/>
      <c r="E32" s="917"/>
      <c r="F32" s="917"/>
      <c r="G32" s="917"/>
      <c r="H32" s="917"/>
      <c r="I32" s="917"/>
      <c r="J32" s="917"/>
    </row>
    <row r="33" spans="1:10" s="465" customFormat="1">
      <c r="A33" s="483" t="s">
        <v>2192</v>
      </c>
      <c r="B33" s="476"/>
      <c r="C33" s="910"/>
      <c r="D33" s="910"/>
      <c r="E33" s="910"/>
      <c r="F33" s="910"/>
      <c r="G33" s="910"/>
      <c r="H33" s="910"/>
      <c r="I33" s="910"/>
      <c r="J33" s="910"/>
    </row>
    <row r="34" spans="1:10" s="465" customFormat="1">
      <c r="A34" s="481" t="s">
        <v>2191</v>
      </c>
      <c r="B34" s="476"/>
      <c r="C34" s="942">
        <v>119</v>
      </c>
      <c r="D34" s="910"/>
      <c r="E34" s="942">
        <v>73</v>
      </c>
      <c r="F34" s="910"/>
      <c r="G34" s="942">
        <v>100</v>
      </c>
      <c r="H34" s="910"/>
      <c r="I34" s="942">
        <v>100</v>
      </c>
      <c r="J34" s="910"/>
    </row>
    <row r="35" spans="1:10" s="465" customFormat="1">
      <c r="A35" s="481" t="s">
        <v>2190</v>
      </c>
      <c r="B35" s="476"/>
      <c r="C35" s="1595">
        <v>0.41</v>
      </c>
      <c r="D35" s="910"/>
      <c r="E35" s="1595">
        <v>0.26</v>
      </c>
      <c r="F35" s="910"/>
      <c r="G35" s="1595">
        <v>0.28999999999999998</v>
      </c>
      <c r="H35" s="910"/>
      <c r="I35" s="1595">
        <v>0.28999999999999998</v>
      </c>
      <c r="J35" s="910"/>
    </row>
    <row r="36" spans="1:10" s="465" customFormat="1">
      <c r="A36" s="481" t="s">
        <v>2189</v>
      </c>
      <c r="B36" s="476"/>
      <c r="C36" s="911">
        <v>253</v>
      </c>
      <c r="D36" s="910"/>
      <c r="E36" s="911">
        <v>414</v>
      </c>
      <c r="F36" s="910"/>
      <c r="G36" s="911">
        <v>510</v>
      </c>
      <c r="H36" s="910"/>
      <c r="I36" s="911">
        <v>490</v>
      </c>
      <c r="J36" s="910"/>
    </row>
    <row r="37" spans="1:10" s="465" customFormat="1">
      <c r="A37" s="481" t="s">
        <v>2188</v>
      </c>
      <c r="B37" s="476"/>
      <c r="C37" s="911">
        <v>1264</v>
      </c>
      <c r="D37" s="910"/>
      <c r="E37" s="911">
        <v>809</v>
      </c>
      <c r="F37" s="910"/>
      <c r="G37" s="911">
        <v>830</v>
      </c>
      <c r="H37" s="910"/>
      <c r="I37" s="911">
        <v>735</v>
      </c>
      <c r="J37" s="910"/>
    </row>
    <row r="38" spans="1:10" s="465" customFormat="1">
      <c r="A38" s="481" t="s">
        <v>2187</v>
      </c>
      <c r="B38" s="476"/>
      <c r="C38" s="911">
        <v>1331</v>
      </c>
      <c r="D38" s="910"/>
      <c r="E38" s="911">
        <v>1314</v>
      </c>
      <c r="F38" s="910"/>
      <c r="G38" s="911">
        <v>1370</v>
      </c>
      <c r="H38" s="910"/>
      <c r="I38" s="911">
        <v>1320</v>
      </c>
      <c r="J38" s="910"/>
    </row>
    <row r="39" spans="1:10" s="465" customFormat="1">
      <c r="A39" s="483" t="s">
        <v>2186</v>
      </c>
      <c r="B39" s="476"/>
      <c r="C39" s="910"/>
      <c r="D39" s="910"/>
      <c r="E39" s="910"/>
      <c r="F39" s="910"/>
      <c r="G39" s="910"/>
      <c r="H39" s="910"/>
      <c r="I39" s="910"/>
      <c r="J39" s="910"/>
    </row>
    <row r="40" spans="1:10" s="465" customFormat="1">
      <c r="A40" s="481" t="s">
        <v>2185</v>
      </c>
      <c r="B40" s="476"/>
      <c r="C40" s="942">
        <v>1104</v>
      </c>
      <c r="D40" s="910"/>
      <c r="E40" s="942">
        <v>775</v>
      </c>
      <c r="F40" s="910"/>
      <c r="G40" s="942">
        <v>750</v>
      </c>
      <c r="H40" s="910"/>
      <c r="I40" s="942">
        <v>750</v>
      </c>
      <c r="J40" s="910"/>
    </row>
    <row r="41" spans="1:10" s="465" customFormat="1">
      <c r="A41" s="481" t="s">
        <v>2184</v>
      </c>
      <c r="B41" s="476"/>
      <c r="C41" s="928">
        <v>87</v>
      </c>
      <c r="D41" s="910"/>
      <c r="E41" s="928">
        <v>95</v>
      </c>
      <c r="F41" s="910"/>
      <c r="G41" s="928">
        <v>90</v>
      </c>
      <c r="H41" s="910"/>
      <c r="I41" s="928">
        <v>95</v>
      </c>
      <c r="J41" s="910"/>
    </row>
    <row r="42" spans="1:10" s="465" customFormat="1">
      <c r="A42" s="481" t="s">
        <v>2183</v>
      </c>
      <c r="B42" s="476"/>
      <c r="C42" s="1596">
        <v>0.59</v>
      </c>
      <c r="D42" s="910"/>
      <c r="E42" s="1595">
        <v>0.57999999999999996</v>
      </c>
      <c r="F42" s="910"/>
      <c r="G42" s="1595">
        <v>0.59</v>
      </c>
      <c r="H42" s="910"/>
      <c r="I42" s="1595">
        <v>0.6</v>
      </c>
      <c r="J42" s="910"/>
    </row>
    <row r="43" spans="1:10" s="465" customFormat="1">
      <c r="A43" s="481" t="s">
        <v>2182</v>
      </c>
      <c r="B43" s="476"/>
      <c r="C43" s="1596">
        <v>0.9</v>
      </c>
      <c r="D43" s="910"/>
      <c r="E43" s="1595">
        <v>0.89</v>
      </c>
      <c r="F43" s="910"/>
      <c r="G43" s="1595">
        <v>0.89</v>
      </c>
      <c r="H43" s="910"/>
      <c r="I43" s="1595">
        <v>0.89</v>
      </c>
      <c r="J43" s="910"/>
    </row>
    <row r="44" spans="1:10" s="465" customFormat="1">
      <c r="A44" s="481" t="s">
        <v>2181</v>
      </c>
      <c r="B44" s="476"/>
      <c r="C44" s="1596">
        <v>0.88</v>
      </c>
      <c r="D44" s="910"/>
      <c r="E44" s="1595">
        <v>0.88</v>
      </c>
      <c r="F44" s="910"/>
      <c r="G44" s="1595">
        <v>0.89</v>
      </c>
      <c r="H44" s="910"/>
      <c r="I44" s="1595">
        <v>0.9</v>
      </c>
      <c r="J44" s="910"/>
    </row>
    <row r="45" spans="1:10" s="465" customFormat="1">
      <c r="A45" s="481"/>
      <c r="B45" s="476"/>
      <c r="C45" s="910"/>
      <c r="D45" s="910"/>
      <c r="E45" s="910"/>
      <c r="F45" s="910"/>
      <c r="G45" s="910"/>
      <c r="H45" s="910"/>
      <c r="I45" s="910"/>
      <c r="J45" s="910"/>
    </row>
    <row r="46" spans="1:10" s="459" customFormat="1">
      <c r="A46" s="909"/>
      <c r="B46" s="908"/>
      <c r="C46" s="907"/>
      <c r="D46" s="905"/>
      <c r="E46" s="906"/>
      <c r="F46" s="905"/>
      <c r="G46" s="906"/>
      <c r="H46" s="905"/>
      <c r="I46" s="906"/>
      <c r="J46" s="905"/>
    </row>
    <row r="47" spans="1:10">
      <c r="A47" s="457"/>
      <c r="B47" s="9"/>
      <c r="C47" s="11"/>
      <c r="D47" s="9"/>
      <c r="E47" s="11"/>
      <c r="F47" s="9"/>
      <c r="G47" s="11"/>
      <c r="H47" s="9"/>
      <c r="I47" s="11"/>
      <c r="J47" s="9"/>
    </row>
    <row r="48" spans="1:10">
      <c r="A48" s="457"/>
      <c r="B48" s="9"/>
      <c r="C48" s="9"/>
      <c r="D48" s="9"/>
      <c r="E48" s="9"/>
      <c r="F48" s="9"/>
      <c r="G48" s="9"/>
      <c r="H48" s="9"/>
      <c r="I48" s="9"/>
      <c r="J48" s="9"/>
    </row>
    <row r="49" spans="1:10">
      <c r="A49" s="457"/>
      <c r="B49" s="9"/>
      <c r="C49" s="11"/>
      <c r="D49" s="9"/>
      <c r="E49" s="11"/>
      <c r="F49" s="9"/>
      <c r="G49" s="11"/>
      <c r="H49" s="9"/>
      <c r="I49" s="11"/>
      <c r="J49" s="9"/>
    </row>
    <row r="50" spans="1:10">
      <c r="A50" s="457"/>
      <c r="B50" s="9"/>
      <c r="C50" s="9"/>
      <c r="D50" s="9"/>
      <c r="E50" s="9"/>
      <c r="F50" s="9"/>
      <c r="G50" s="9"/>
      <c r="H50" s="9"/>
      <c r="I50" s="9"/>
      <c r="J50" s="9"/>
    </row>
    <row r="51" spans="1:10">
      <c r="A51" s="457"/>
      <c r="B51" s="9"/>
      <c r="C51" s="9"/>
      <c r="D51" s="9"/>
      <c r="E51" s="9"/>
      <c r="F51" s="9"/>
      <c r="G51" s="9"/>
      <c r="H51" s="9"/>
      <c r="I51" s="9"/>
      <c r="J51" s="9"/>
    </row>
    <row r="52" spans="1:10">
      <c r="A52" s="457"/>
      <c r="B52" s="9"/>
      <c r="C52" s="9"/>
      <c r="D52" s="9"/>
      <c r="E52" s="9"/>
      <c r="F52" s="9"/>
      <c r="G52" s="9"/>
      <c r="H52" s="9"/>
      <c r="I52" s="9"/>
      <c r="J52" s="9"/>
    </row>
    <row r="53" spans="1:10">
      <c r="B53" s="455"/>
      <c r="C53" s="455"/>
      <c r="D53" s="455"/>
      <c r="E53" s="456"/>
      <c r="F53" s="456"/>
    </row>
    <row r="54" spans="1:10">
      <c r="B54" s="455"/>
      <c r="C54" s="455"/>
      <c r="D54" s="455"/>
      <c r="E54" s="456"/>
      <c r="F54" s="456"/>
    </row>
    <row r="55" spans="1:10">
      <c r="B55" s="455"/>
      <c r="C55" s="455"/>
      <c r="D55" s="455"/>
      <c r="E55" s="456"/>
      <c r="F55" s="456"/>
    </row>
    <row r="56" spans="1:10">
      <c r="B56" s="455"/>
      <c r="C56" s="455"/>
      <c r="D56" s="455"/>
      <c r="E56" s="456"/>
      <c r="F56" s="456"/>
    </row>
    <row r="57" spans="1:10">
      <c r="B57" s="455"/>
      <c r="C57" s="455"/>
      <c r="D57" s="455"/>
      <c r="E57" s="456"/>
      <c r="F57" s="456"/>
    </row>
    <row r="58" spans="1:10">
      <c r="B58" s="455"/>
      <c r="C58" s="455"/>
      <c r="D58" s="455"/>
      <c r="E58" s="456"/>
      <c r="F58" s="456"/>
    </row>
    <row r="59" spans="1:10">
      <c r="B59" s="455"/>
      <c r="C59" s="455"/>
      <c r="D59" s="455"/>
      <c r="E59" s="456"/>
      <c r="F59" s="456"/>
    </row>
    <row r="60" spans="1:10">
      <c r="B60" s="455"/>
      <c r="C60" s="455"/>
      <c r="D60" s="455"/>
      <c r="E60" s="456"/>
      <c r="F60" s="456"/>
    </row>
    <row r="61" spans="1:10">
      <c r="B61" s="455"/>
      <c r="C61" s="455"/>
      <c r="D61" s="455"/>
      <c r="E61" s="456"/>
      <c r="F61" s="456"/>
    </row>
    <row r="62" spans="1:10">
      <c r="B62" s="455"/>
      <c r="C62" s="455"/>
      <c r="D62" s="455"/>
      <c r="E62" s="456"/>
      <c r="F62" s="456"/>
    </row>
    <row r="63" spans="1:10">
      <c r="B63" s="455"/>
      <c r="C63" s="455"/>
      <c r="D63" s="455"/>
      <c r="E63" s="456"/>
      <c r="F63" s="456"/>
    </row>
    <row r="64" spans="1:10">
      <c r="B64" s="455"/>
      <c r="C64" s="455"/>
      <c r="D64" s="455"/>
      <c r="E64" s="456"/>
      <c r="F64" s="456"/>
    </row>
    <row r="65" spans="2:6">
      <c r="B65" s="455"/>
      <c r="C65" s="455"/>
      <c r="D65" s="455"/>
      <c r="E65" s="456"/>
      <c r="F65" s="456"/>
    </row>
    <row r="66" spans="2:6">
      <c r="B66" s="455"/>
      <c r="C66" s="455"/>
      <c r="D66" s="455"/>
      <c r="E66" s="456"/>
      <c r="F66" s="456"/>
    </row>
    <row r="67" spans="2:6">
      <c r="B67" s="455"/>
      <c r="C67" s="455"/>
      <c r="D67" s="455"/>
      <c r="E67" s="456"/>
      <c r="F67" s="456"/>
    </row>
    <row r="68" spans="2:6">
      <c r="B68" s="455"/>
      <c r="C68" s="455"/>
      <c r="D68" s="455"/>
      <c r="E68" s="456"/>
      <c r="F68" s="456"/>
    </row>
    <row r="69" spans="2:6">
      <c r="B69" s="455"/>
      <c r="C69" s="455"/>
      <c r="D69" s="455"/>
      <c r="E69" s="456"/>
      <c r="F69" s="456"/>
    </row>
    <row r="70" spans="2:6">
      <c r="B70" s="455"/>
      <c r="C70" s="455"/>
      <c r="D70" s="455"/>
      <c r="E70" s="456"/>
      <c r="F70" s="456"/>
    </row>
    <row r="71" spans="2:6">
      <c r="B71" s="455"/>
      <c r="C71" s="455"/>
      <c r="D71" s="455"/>
      <c r="E71" s="456"/>
      <c r="F71" s="456"/>
    </row>
    <row r="72" spans="2:6">
      <c r="B72" s="455"/>
      <c r="C72" s="455"/>
      <c r="D72" s="455"/>
      <c r="E72" s="456"/>
      <c r="F72" s="456"/>
    </row>
    <row r="73" spans="2:6">
      <c r="B73" s="455"/>
      <c r="C73" s="455"/>
      <c r="D73" s="455"/>
      <c r="E73" s="456"/>
      <c r="F73" s="456"/>
    </row>
    <row r="74" spans="2:6">
      <c r="B74" s="455"/>
      <c r="C74" s="455"/>
      <c r="D74" s="455"/>
      <c r="E74" s="456"/>
      <c r="F74" s="456"/>
    </row>
    <row r="75" spans="2:6">
      <c r="B75" s="455"/>
      <c r="C75" s="455"/>
      <c r="D75" s="455"/>
      <c r="E75" s="456"/>
      <c r="F75" s="456"/>
    </row>
    <row r="76" spans="2:6">
      <c r="B76" s="455"/>
      <c r="C76" s="455"/>
      <c r="D76" s="455"/>
      <c r="E76" s="456"/>
      <c r="F76" s="456"/>
    </row>
    <row r="77" spans="2:6">
      <c r="B77" s="455"/>
      <c r="C77" s="455"/>
      <c r="D77" s="455"/>
      <c r="E77" s="456"/>
      <c r="F77" s="456"/>
    </row>
    <row r="78" spans="2:6">
      <c r="B78" s="455"/>
      <c r="C78" s="455"/>
      <c r="D78" s="455"/>
      <c r="E78" s="456"/>
      <c r="F78" s="456"/>
    </row>
    <row r="79" spans="2:6">
      <c r="B79" s="455"/>
      <c r="C79" s="455"/>
      <c r="D79" s="455"/>
      <c r="E79" s="456"/>
      <c r="F79" s="456"/>
    </row>
    <row r="80" spans="2:6">
      <c r="B80" s="455"/>
      <c r="C80" s="455"/>
      <c r="D80" s="455"/>
      <c r="E80" s="456"/>
      <c r="F80" s="456"/>
    </row>
    <row r="81" spans="2:6">
      <c r="B81" s="455"/>
      <c r="C81" s="455"/>
      <c r="D81" s="455"/>
      <c r="E81" s="456"/>
      <c r="F81" s="456"/>
    </row>
    <row r="82" spans="2:6">
      <c r="B82" s="455"/>
    </row>
    <row r="83" spans="2:6">
      <c r="B83" s="455"/>
    </row>
    <row r="84" spans="2:6">
      <c r="B84" s="455"/>
    </row>
    <row r="85" spans="2:6">
      <c r="B85" s="455"/>
    </row>
    <row r="86" spans="2:6">
      <c r="B86" s="455"/>
    </row>
    <row r="87" spans="2:6">
      <c r="B87" s="455"/>
    </row>
    <row r="88" spans="2:6">
      <c r="B88" s="455"/>
    </row>
    <row r="89" spans="2:6">
      <c r="B89" s="455"/>
    </row>
    <row r="90" spans="2:6">
      <c r="B90" s="455"/>
    </row>
    <row r="91" spans="2:6">
      <c r="B91" s="455"/>
    </row>
    <row r="92" spans="2:6">
      <c r="B92" s="455"/>
    </row>
    <row r="93" spans="2:6">
      <c r="B93" s="455"/>
    </row>
    <row r="94" spans="2:6">
      <c r="B94" s="455"/>
    </row>
    <row r="95" spans="2:6">
      <c r="B95" s="455"/>
    </row>
    <row r="96" spans="2:6">
      <c r="B96" s="455"/>
    </row>
    <row r="97" spans="2:2">
      <c r="B97" s="455"/>
    </row>
    <row r="98" spans="2:2">
      <c r="B98" s="455"/>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J113"/>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455" customWidth="1"/>
    <col min="2" max="2" width="7.28515625" style="454" customWidth="1"/>
    <col min="3" max="3" width="13.7109375" style="453" customWidth="1"/>
    <col min="4" max="4" width="3" style="453" customWidth="1"/>
    <col min="5" max="5" width="13.7109375" style="452" customWidth="1"/>
    <col min="6" max="6" width="2.85546875" style="451" customWidth="1"/>
    <col min="7" max="7" width="13.7109375" style="452" customWidth="1"/>
    <col min="8" max="8" width="3.140625" style="451" bestFit="1" customWidth="1"/>
    <col min="9" max="9" width="13.7109375" style="452" customWidth="1"/>
    <col min="10" max="10" width="3.140625" style="451" bestFit="1" customWidth="1"/>
    <col min="11" max="16384" width="9.140625" style="450"/>
  </cols>
  <sheetData>
    <row r="1" spans="1:10" s="507" customFormat="1" ht="15.75">
      <c r="A1" s="511" t="s">
        <v>53</v>
      </c>
      <c r="B1" s="520">
        <v>2016</v>
      </c>
      <c r="C1" s="519"/>
      <c r="E1" s="519"/>
      <c r="G1" s="518"/>
      <c r="H1" s="512"/>
      <c r="I1" s="518"/>
      <c r="J1" s="512"/>
    </row>
    <row r="2" spans="1:10" s="507" customFormat="1" ht="15.75">
      <c r="A2" s="511" t="s">
        <v>52</v>
      </c>
      <c r="B2" s="517" t="s">
        <v>51</v>
      </c>
      <c r="C2" s="517" t="s">
        <v>50</v>
      </c>
      <c r="D2" s="512"/>
      <c r="E2" s="516"/>
      <c r="F2" s="514"/>
      <c r="G2" s="516"/>
      <c r="H2" s="512"/>
      <c r="I2" s="516"/>
      <c r="J2" s="512"/>
    </row>
    <row r="3" spans="1:10" s="507" customFormat="1" ht="15.75">
      <c r="A3" s="511" t="s">
        <v>49</v>
      </c>
      <c r="B3" s="515" t="s">
        <v>2180</v>
      </c>
      <c r="C3" s="515" t="s">
        <v>2179</v>
      </c>
      <c r="D3" s="512"/>
      <c r="E3" s="513"/>
      <c r="F3" s="514"/>
      <c r="G3" s="513"/>
      <c r="H3" s="512"/>
      <c r="I3" s="513"/>
      <c r="J3" s="512"/>
    </row>
    <row r="4" spans="1:10" s="507" customFormat="1" ht="15.75">
      <c r="A4" s="511" t="s">
        <v>46</v>
      </c>
      <c r="B4" s="515" t="s">
        <v>1141</v>
      </c>
      <c r="C4" s="515" t="s">
        <v>2243</v>
      </c>
      <c r="D4" s="512"/>
      <c r="E4" s="513"/>
      <c r="F4" s="514"/>
      <c r="G4" s="513"/>
      <c r="H4" s="512"/>
      <c r="I4" s="513"/>
      <c r="J4" s="512"/>
    </row>
    <row r="5" spans="1:10" s="507" customFormat="1" ht="15.75">
      <c r="A5" s="511" t="s">
        <v>43</v>
      </c>
      <c r="B5" s="510" t="s">
        <v>42</v>
      </c>
      <c r="C5" s="510" t="s">
        <v>42</v>
      </c>
      <c r="D5" s="509"/>
      <c r="E5" s="508"/>
      <c r="G5" s="508"/>
      <c r="I5" s="1611"/>
    </row>
    <row r="6" spans="1:10" s="495" customFormat="1">
      <c r="A6" s="506"/>
      <c r="B6" s="505"/>
      <c r="C6" s="504"/>
      <c r="D6" s="503"/>
      <c r="E6" s="504"/>
      <c r="F6" s="503"/>
      <c r="G6" s="504"/>
      <c r="H6" s="503"/>
      <c r="I6" s="504" t="s">
        <v>41</v>
      </c>
      <c r="J6" s="503"/>
    </row>
    <row r="7" spans="1:10">
      <c r="C7" s="502" t="s">
        <v>40</v>
      </c>
      <c r="D7" s="501" t="s">
        <v>37</v>
      </c>
      <c r="E7" s="502" t="s">
        <v>40</v>
      </c>
      <c r="F7" s="501" t="s">
        <v>37</v>
      </c>
      <c r="G7" s="502" t="s">
        <v>39</v>
      </c>
      <c r="H7" s="501" t="s">
        <v>37</v>
      </c>
      <c r="I7" s="502" t="s">
        <v>38</v>
      </c>
      <c r="J7" s="501" t="s">
        <v>37</v>
      </c>
    </row>
    <row r="8" spans="1:10" s="495" customFormat="1" ht="14.25">
      <c r="A8" s="500"/>
      <c r="B8" s="499"/>
      <c r="C8" s="498" t="str">
        <f>"FY " &amp; FiscalYear - 3</f>
        <v>FY 2013</v>
      </c>
      <c r="D8" s="496" t="s">
        <v>36</v>
      </c>
      <c r="E8" s="498" t="str">
        <f>"FY " &amp; FiscalYear - 2</f>
        <v>FY 2014</v>
      </c>
      <c r="F8" s="496" t="s">
        <v>36</v>
      </c>
      <c r="G8" s="497" t="str">
        <f>"FY " &amp; FiscalYear - 1</f>
        <v>FY 2015</v>
      </c>
      <c r="H8" s="496" t="s">
        <v>36</v>
      </c>
      <c r="I8" s="497" t="str">
        <f>"FY " &amp; FiscalYear</f>
        <v>FY 2016</v>
      </c>
      <c r="J8" s="496" t="s">
        <v>36</v>
      </c>
    </row>
    <row r="9" spans="1:10" s="473" customFormat="1">
      <c r="A9" s="489" t="s">
        <v>35</v>
      </c>
      <c r="B9" s="488"/>
      <c r="I9" s="917"/>
    </row>
    <row r="10" spans="1:10" s="473" customFormat="1">
      <c r="A10" s="489" t="s">
        <v>2242</v>
      </c>
      <c r="B10" s="488"/>
      <c r="I10" s="917"/>
    </row>
    <row r="11" spans="1:10" s="465" customFormat="1">
      <c r="A11" s="1608" t="s">
        <v>2241</v>
      </c>
      <c r="B11" s="476"/>
      <c r="I11" s="910"/>
    </row>
    <row r="12" spans="1:10" s="465" customFormat="1">
      <c r="A12" s="483" t="s">
        <v>2231</v>
      </c>
      <c r="B12" s="476"/>
      <c r="C12" s="1609">
        <v>269900</v>
      </c>
      <c r="E12" s="911">
        <v>270050</v>
      </c>
      <c r="G12" s="911">
        <v>272800</v>
      </c>
      <c r="I12" s="911" t="s">
        <v>2225</v>
      </c>
    </row>
    <row r="13" spans="1:10" s="465" customFormat="1">
      <c r="A13" s="483" t="s">
        <v>2230</v>
      </c>
      <c r="B13" s="476"/>
      <c r="C13" s="1604">
        <v>4.83</v>
      </c>
      <c r="E13" s="1599">
        <v>4.84</v>
      </c>
      <c r="G13" s="1599">
        <v>5.21</v>
      </c>
      <c r="I13" s="1599" t="s">
        <v>2225</v>
      </c>
    </row>
    <row r="14" spans="1:10" s="465" customFormat="1">
      <c r="A14" s="483" t="s">
        <v>2229</v>
      </c>
      <c r="B14" s="476"/>
      <c r="C14" s="1604">
        <v>2.08</v>
      </c>
      <c r="E14" s="1599">
        <v>2.2400000000000002</v>
      </c>
      <c r="G14" s="1599">
        <v>2.4</v>
      </c>
      <c r="I14" s="1599" t="s">
        <v>2225</v>
      </c>
    </row>
    <row r="15" spans="1:10" s="465" customFormat="1">
      <c r="A15" s="483" t="s">
        <v>2228</v>
      </c>
      <c r="B15" s="476"/>
      <c r="C15" s="1604">
        <v>10.01</v>
      </c>
      <c r="E15" s="1599">
        <v>9.85</v>
      </c>
      <c r="G15" s="1599">
        <v>10.56</v>
      </c>
      <c r="I15" s="1599" t="s">
        <v>2225</v>
      </c>
    </row>
    <row r="16" spans="1:10" s="465" customFormat="1">
      <c r="A16" s="483" t="s">
        <v>2227</v>
      </c>
      <c r="B16" s="476"/>
      <c r="C16" s="1604">
        <v>4.3099999999999996</v>
      </c>
      <c r="E16" s="1599">
        <v>4.57</v>
      </c>
      <c r="G16" s="1599">
        <v>4.87</v>
      </c>
      <c r="I16" s="1599" t="s">
        <v>2225</v>
      </c>
    </row>
    <row r="17" spans="1:9" s="465" customFormat="1">
      <c r="A17" s="483" t="s">
        <v>2233</v>
      </c>
      <c r="B17" s="476"/>
      <c r="C17" s="1603">
        <f>C16/C15</f>
        <v>0.43056943056943053</v>
      </c>
      <c r="E17" s="1603">
        <f>E16/E15</f>
        <v>0.46395939086294419</v>
      </c>
      <c r="G17" s="1603">
        <f>G16/G15</f>
        <v>0.46117424242424243</v>
      </c>
      <c r="I17" s="1603" t="s">
        <v>2225</v>
      </c>
    </row>
    <row r="18" spans="1:9" s="465" customFormat="1">
      <c r="A18" s="483" t="s">
        <v>2237</v>
      </c>
      <c r="B18" s="476"/>
      <c r="C18" s="1607"/>
      <c r="E18" s="910"/>
      <c r="G18" s="910"/>
      <c r="I18" s="910"/>
    </row>
    <row r="19" spans="1:9" s="465" customFormat="1">
      <c r="A19" s="481" t="s">
        <v>2240</v>
      </c>
      <c r="B19" s="476"/>
      <c r="C19" s="1610">
        <v>2196</v>
      </c>
      <c r="E19" s="918">
        <v>2217</v>
      </c>
      <c r="G19" s="918">
        <v>2218</v>
      </c>
      <c r="I19" s="918">
        <v>2218</v>
      </c>
    </row>
    <row r="20" spans="1:9" s="465" customFormat="1">
      <c r="A20" s="481" t="s">
        <v>2239</v>
      </c>
      <c r="B20" s="476"/>
      <c r="C20" s="1610">
        <v>827</v>
      </c>
      <c r="E20" s="918">
        <v>827</v>
      </c>
      <c r="G20" s="918">
        <v>825</v>
      </c>
      <c r="I20" s="918">
        <v>825</v>
      </c>
    </row>
    <row r="21" spans="1:9" s="465" customFormat="1">
      <c r="A21" s="478" t="s">
        <v>42</v>
      </c>
      <c r="B21" s="476"/>
      <c r="C21" s="1607"/>
      <c r="E21" s="910"/>
      <c r="G21" s="910"/>
      <c r="I21" s="910"/>
    </row>
    <row r="22" spans="1:9" s="465" customFormat="1">
      <c r="A22" s="1608" t="s">
        <v>2238</v>
      </c>
      <c r="B22" s="476"/>
      <c r="C22" s="1607"/>
      <c r="E22" s="910"/>
      <c r="G22" s="910"/>
      <c r="I22" s="910"/>
    </row>
    <row r="23" spans="1:9" s="465" customFormat="1">
      <c r="A23" s="483" t="s">
        <v>2231</v>
      </c>
      <c r="B23" s="476"/>
      <c r="C23" s="1609">
        <v>142100</v>
      </c>
      <c r="E23" s="911">
        <v>151500</v>
      </c>
      <c r="G23" s="911">
        <v>157000</v>
      </c>
      <c r="I23" s="911" t="s">
        <v>2225</v>
      </c>
    </row>
    <row r="24" spans="1:9" s="465" customFormat="1">
      <c r="A24" s="483" t="s">
        <v>2230</v>
      </c>
      <c r="B24" s="476"/>
      <c r="C24" s="1604">
        <v>9.94</v>
      </c>
      <c r="E24" s="1599">
        <v>9.3800000000000008</v>
      </c>
      <c r="G24" s="1599">
        <v>9.93</v>
      </c>
      <c r="I24" s="1599" t="s">
        <v>2225</v>
      </c>
    </row>
    <row r="25" spans="1:9" s="465" customFormat="1">
      <c r="A25" s="483" t="s">
        <v>2229</v>
      </c>
      <c r="B25" s="476"/>
      <c r="C25" s="1604">
        <v>6.41</v>
      </c>
      <c r="E25" s="1599">
        <v>6.78</v>
      </c>
      <c r="G25" s="1599">
        <v>7.29</v>
      </c>
      <c r="I25" s="1599" t="s">
        <v>2225</v>
      </c>
    </row>
    <row r="26" spans="1:9" s="465" customFormat="1">
      <c r="A26" s="483" t="s">
        <v>2228</v>
      </c>
      <c r="B26" s="476"/>
      <c r="C26" s="1604">
        <v>12.87</v>
      </c>
      <c r="E26" s="1599">
        <v>12.54</v>
      </c>
      <c r="G26" s="1599">
        <v>13.76</v>
      </c>
      <c r="I26" s="1599" t="s">
        <v>2225</v>
      </c>
    </row>
    <row r="27" spans="1:9" s="465" customFormat="1">
      <c r="A27" s="483" t="s">
        <v>2227</v>
      </c>
      <c r="B27" s="476"/>
      <c r="C27" s="1604">
        <v>8.3000000000000007</v>
      </c>
      <c r="E27" s="1599">
        <v>9.06</v>
      </c>
      <c r="G27" s="1599">
        <v>10.1</v>
      </c>
      <c r="I27" s="1599" t="s">
        <v>2225</v>
      </c>
    </row>
    <row r="28" spans="1:9" s="465" customFormat="1">
      <c r="A28" s="483" t="s">
        <v>2233</v>
      </c>
      <c r="B28" s="476"/>
      <c r="C28" s="1603">
        <f>C27/C26</f>
        <v>0.64491064491064498</v>
      </c>
      <c r="E28" s="1603">
        <f>E27/E26</f>
        <v>0.72248803827751207</v>
      </c>
      <c r="G28" s="1603">
        <f>G27/G26</f>
        <v>0.73401162790697672</v>
      </c>
      <c r="I28" s="1603" t="s">
        <v>2225</v>
      </c>
    </row>
    <row r="29" spans="1:9" s="465" customFormat="1">
      <c r="A29" s="483" t="s">
        <v>2237</v>
      </c>
      <c r="B29" s="476"/>
      <c r="C29" s="1607"/>
      <c r="E29" s="910"/>
      <c r="G29" s="910"/>
      <c r="I29" s="910"/>
    </row>
    <row r="30" spans="1:9" s="465" customFormat="1">
      <c r="A30" s="481" t="s">
        <v>2236</v>
      </c>
      <c r="B30" s="476"/>
      <c r="C30" s="1609">
        <v>1129</v>
      </c>
      <c r="E30" s="911">
        <v>1112</v>
      </c>
      <c r="G30" s="911">
        <v>1112</v>
      </c>
      <c r="I30" s="911">
        <v>1112</v>
      </c>
    </row>
    <row r="31" spans="1:9" s="465" customFormat="1">
      <c r="A31" s="481" t="s">
        <v>2235</v>
      </c>
      <c r="B31" s="476"/>
      <c r="C31" s="1609">
        <v>192</v>
      </c>
      <c r="E31" s="911">
        <v>181</v>
      </c>
      <c r="G31" s="911">
        <v>169</v>
      </c>
      <c r="I31" s="911">
        <v>169</v>
      </c>
    </row>
    <row r="32" spans="1:9" s="465" customFormat="1">
      <c r="A32" s="478" t="s">
        <v>42</v>
      </c>
      <c r="B32" s="476"/>
      <c r="C32" s="1607"/>
      <c r="E32" s="910"/>
      <c r="G32" s="910"/>
      <c r="I32" s="910"/>
    </row>
    <row r="33" spans="1:9" s="465" customFormat="1">
      <c r="A33" s="1608" t="s">
        <v>2234</v>
      </c>
      <c r="B33" s="476"/>
      <c r="C33" s="1607"/>
      <c r="E33" s="910"/>
      <c r="G33" s="910"/>
      <c r="I33" s="910"/>
    </row>
    <row r="34" spans="1:9" s="465" customFormat="1">
      <c r="A34" s="483" t="s">
        <v>2231</v>
      </c>
      <c r="B34" s="476"/>
      <c r="C34" s="1609">
        <v>34900</v>
      </c>
      <c r="E34" s="911">
        <v>36400</v>
      </c>
      <c r="G34" s="911">
        <v>36800</v>
      </c>
      <c r="I34" s="911" t="s">
        <v>2225</v>
      </c>
    </row>
    <row r="35" spans="1:9" s="465" customFormat="1">
      <c r="A35" s="483" t="s">
        <v>2230</v>
      </c>
      <c r="B35" s="476"/>
      <c r="C35" s="1604">
        <v>4.04</v>
      </c>
      <c r="E35" s="1599">
        <v>4.2699999999999996</v>
      </c>
      <c r="G35" s="1599">
        <v>4.72</v>
      </c>
      <c r="I35" s="1599" t="s">
        <v>2225</v>
      </c>
    </row>
    <row r="36" spans="1:9" s="465" customFormat="1">
      <c r="A36" s="483" t="s">
        <v>2229</v>
      </c>
      <c r="B36" s="476"/>
      <c r="C36" s="1604">
        <v>1.03</v>
      </c>
      <c r="E36" s="1599">
        <v>1.06</v>
      </c>
      <c r="G36" s="1599">
        <v>1.1299999999999999</v>
      </c>
      <c r="I36" s="1599" t="s">
        <v>2225</v>
      </c>
    </row>
    <row r="37" spans="1:9" s="465" customFormat="1">
      <c r="A37" s="483" t="s">
        <v>2228</v>
      </c>
      <c r="B37" s="476"/>
      <c r="C37" s="1604">
        <v>23.58</v>
      </c>
      <c r="E37" s="1599">
        <v>24.72</v>
      </c>
      <c r="G37" s="1599">
        <v>27.58</v>
      </c>
      <c r="I37" s="1599" t="s">
        <v>2225</v>
      </c>
    </row>
    <row r="38" spans="1:9" s="465" customFormat="1">
      <c r="A38" s="483" t="s">
        <v>2227</v>
      </c>
      <c r="B38" s="476"/>
      <c r="C38" s="1604">
        <v>6.01</v>
      </c>
      <c r="E38" s="1599">
        <v>6.16</v>
      </c>
      <c r="G38" s="1599">
        <v>6.64</v>
      </c>
      <c r="I38" s="1599" t="s">
        <v>2225</v>
      </c>
    </row>
    <row r="39" spans="1:9" s="465" customFormat="1">
      <c r="A39" s="483" t="s">
        <v>2233</v>
      </c>
      <c r="B39" s="476"/>
      <c r="C39" s="1603">
        <f>C38/C37</f>
        <v>0.25487701441899918</v>
      </c>
      <c r="E39" s="1603">
        <f>E38/E37</f>
        <v>0.24919093851132687</v>
      </c>
      <c r="G39" s="1603">
        <f>G38/G37</f>
        <v>0.24075416968817984</v>
      </c>
      <c r="I39" s="1603" t="s">
        <v>2225</v>
      </c>
    </row>
    <row r="40" spans="1:9" s="465" customFormat="1">
      <c r="A40" s="481"/>
      <c r="B40" s="476"/>
      <c r="C40" s="1607"/>
      <c r="E40" s="910"/>
      <c r="G40" s="910"/>
      <c r="I40" s="910"/>
    </row>
    <row r="41" spans="1:9" s="465" customFormat="1">
      <c r="A41" s="1608" t="s">
        <v>2232</v>
      </c>
      <c r="B41" s="476"/>
      <c r="C41" s="1607"/>
      <c r="E41" s="910"/>
      <c r="G41" s="910"/>
      <c r="I41" s="910"/>
    </row>
    <row r="42" spans="1:9" s="465" customFormat="1">
      <c r="A42" s="483" t="s">
        <v>2231</v>
      </c>
      <c r="B42" s="476"/>
      <c r="C42" s="911">
        <f>C12+C23+C34</f>
        <v>446900</v>
      </c>
      <c r="D42" s="911"/>
      <c r="E42" s="911">
        <f>E12+E23+E34</f>
        <v>457950</v>
      </c>
      <c r="G42" s="911">
        <f>G12+G23+G34</f>
        <v>466600</v>
      </c>
      <c r="I42" s="911" t="s">
        <v>2225</v>
      </c>
    </row>
    <row r="43" spans="1:9" s="465" customFormat="1">
      <c r="A43" s="483" t="s">
        <v>2230</v>
      </c>
      <c r="B43" s="476"/>
      <c r="C43" s="1606">
        <v>6.49</v>
      </c>
      <c r="E43" s="1605">
        <v>6.42</v>
      </c>
      <c r="G43" s="1605">
        <v>6.89</v>
      </c>
      <c r="I43" s="1605" t="s">
        <v>2225</v>
      </c>
    </row>
    <row r="44" spans="1:9" s="465" customFormat="1">
      <c r="A44" s="483" t="s">
        <v>2229</v>
      </c>
      <c r="B44" s="476"/>
      <c r="C44" s="1606">
        <v>3.3</v>
      </c>
      <c r="E44" s="1605">
        <v>3.57</v>
      </c>
      <c r="G44" s="1605">
        <v>3.85</v>
      </c>
      <c r="I44" s="1605" t="s">
        <v>2225</v>
      </c>
    </row>
    <row r="45" spans="1:9" s="465" customFormat="1">
      <c r="A45" s="483" t="s">
        <v>2228</v>
      </c>
      <c r="B45" s="476"/>
      <c r="C45" s="1604">
        <v>11.02</v>
      </c>
      <c r="E45" s="1599">
        <v>10.84</v>
      </c>
      <c r="G45" s="1599">
        <v>11.76</v>
      </c>
      <c r="I45" s="1599" t="s">
        <v>2225</v>
      </c>
    </row>
    <row r="46" spans="1:9" s="465" customFormat="1">
      <c r="A46" s="483" t="s">
        <v>2227</v>
      </c>
      <c r="B46" s="476"/>
      <c r="C46" s="1604">
        <v>5.6</v>
      </c>
      <c r="E46" s="1599">
        <v>6.02</v>
      </c>
      <c r="G46" s="1599">
        <v>6.57</v>
      </c>
      <c r="I46" s="1599" t="s">
        <v>2225</v>
      </c>
    </row>
    <row r="47" spans="1:9" s="465" customFormat="1">
      <c r="A47" s="483" t="s">
        <v>2226</v>
      </c>
      <c r="B47" s="476"/>
      <c r="C47" s="1603">
        <f>C46/C45</f>
        <v>0.50816696914700543</v>
      </c>
      <c r="E47" s="1603">
        <f>E46/E45</f>
        <v>0.55535055350553497</v>
      </c>
      <c r="G47" s="1603">
        <f>G46/G45</f>
        <v>0.55867346938775508</v>
      </c>
      <c r="I47" s="1603" t="s">
        <v>2225</v>
      </c>
    </row>
    <row r="48" spans="1:9" s="465" customFormat="1">
      <c r="A48" s="481"/>
      <c r="B48" s="476"/>
      <c r="C48" s="1602"/>
      <c r="I48" s="910"/>
    </row>
    <row r="49" spans="1:10" s="459" customFormat="1">
      <c r="A49" s="909" t="s">
        <v>1</v>
      </c>
      <c r="B49" s="908"/>
      <c r="C49" s="907"/>
      <c r="D49" s="905"/>
      <c r="E49" s="906"/>
      <c r="F49" s="905"/>
      <c r="G49" s="906"/>
      <c r="H49" s="905"/>
      <c r="I49" s="907"/>
      <c r="J49" s="905"/>
    </row>
    <row r="50" spans="1:10" ht="53.25" customHeight="1">
      <c r="A50" s="1836" t="s">
        <v>2224</v>
      </c>
      <c r="B50" s="1756"/>
      <c r="C50" s="1757"/>
      <c r="D50" s="1756"/>
      <c r="E50" s="1757"/>
      <c r="F50" s="1756"/>
      <c r="G50" s="1757"/>
      <c r="H50" s="1756"/>
      <c r="I50" s="1757"/>
      <c r="J50" s="1601"/>
    </row>
    <row r="51" spans="1:10" ht="27.75" customHeight="1">
      <c r="A51" s="1775"/>
      <c r="B51" s="1756"/>
      <c r="C51" s="1757"/>
      <c r="D51" s="1756"/>
      <c r="E51" s="1757"/>
      <c r="F51" s="1756"/>
      <c r="G51" s="1757"/>
      <c r="H51" s="1756"/>
      <c r="I51" s="1757"/>
      <c r="J51" s="1756"/>
    </row>
    <row r="52" spans="1:10" ht="27.75" customHeight="1">
      <c r="A52" s="1775"/>
      <c r="B52" s="1756"/>
      <c r="C52" s="1757"/>
      <c r="D52" s="1756"/>
      <c r="E52" s="1757"/>
      <c r="F52" s="1756"/>
      <c r="G52" s="1757"/>
      <c r="H52" s="1756"/>
      <c r="I52" s="1757"/>
      <c r="J52" s="1756"/>
    </row>
    <row r="53" spans="1:10" ht="27.75" customHeight="1">
      <c r="A53" s="1775"/>
      <c r="B53" s="1756"/>
      <c r="C53" s="1757"/>
      <c r="D53" s="1756"/>
      <c r="E53" s="1757"/>
      <c r="F53" s="1756"/>
      <c r="G53" s="1757"/>
      <c r="H53" s="1756"/>
      <c r="I53" s="1757"/>
      <c r="J53" s="1756"/>
    </row>
    <row r="54" spans="1:10" ht="27.75" customHeight="1">
      <c r="A54" s="1775"/>
      <c r="B54" s="1756"/>
      <c r="C54" s="1757"/>
      <c r="D54" s="1756"/>
      <c r="E54" s="1757"/>
      <c r="F54" s="1756"/>
      <c r="G54" s="1757"/>
      <c r="H54" s="1756"/>
      <c r="I54" s="1757"/>
      <c r="J54" s="1756"/>
    </row>
    <row r="55" spans="1:10" ht="27.75" customHeight="1">
      <c r="A55" s="1775"/>
      <c r="B55" s="1756"/>
      <c r="C55" s="1757"/>
      <c r="D55" s="1756"/>
      <c r="E55" s="1757"/>
      <c r="F55" s="1756"/>
      <c r="G55" s="1757"/>
      <c r="H55" s="1756"/>
      <c r="I55" s="1757"/>
      <c r="J55" s="1756"/>
    </row>
    <row r="56" spans="1:10" ht="27.75" customHeight="1">
      <c r="A56" s="1775"/>
      <c r="B56" s="1756"/>
      <c r="C56" s="1757"/>
      <c r="D56" s="1756"/>
      <c r="E56" s="1757"/>
      <c r="F56" s="1756"/>
      <c r="G56" s="1757"/>
      <c r="H56" s="1756"/>
      <c r="I56" s="1757"/>
      <c r="J56" s="1756"/>
    </row>
    <row r="57" spans="1:10" ht="27.75" customHeight="1">
      <c r="A57" s="1775"/>
      <c r="B57" s="1756"/>
      <c r="C57" s="1757"/>
      <c r="D57" s="1756"/>
      <c r="E57" s="1757"/>
      <c r="F57" s="1756"/>
      <c r="G57" s="1757"/>
      <c r="H57" s="1756"/>
      <c r="I57" s="1757"/>
      <c r="J57" s="1756"/>
    </row>
    <row r="58" spans="1:10" ht="27.75" customHeight="1">
      <c r="A58" s="1775"/>
      <c r="B58" s="1756"/>
      <c r="C58" s="1757"/>
      <c r="D58" s="1756"/>
      <c r="E58" s="1757"/>
      <c r="F58" s="1756"/>
      <c r="G58" s="1757"/>
      <c r="H58" s="1756"/>
      <c r="I58" s="1757"/>
      <c r="J58" s="1756"/>
    </row>
    <row r="59" spans="1:10" ht="27.75" customHeight="1">
      <c r="A59" s="1775"/>
      <c r="B59" s="1756"/>
      <c r="C59" s="1757"/>
      <c r="D59" s="1756"/>
      <c r="E59" s="1757"/>
      <c r="F59" s="1756"/>
      <c r="G59" s="1757"/>
      <c r="H59" s="1756"/>
      <c r="I59" s="1757"/>
      <c r="J59" s="1756"/>
    </row>
    <row r="60" spans="1:10">
      <c r="A60" s="457"/>
      <c r="B60" s="9"/>
      <c r="C60" s="11"/>
      <c r="D60" s="9"/>
      <c r="E60" s="11"/>
      <c r="F60" s="9"/>
      <c r="G60" s="11"/>
      <c r="H60" s="9"/>
      <c r="I60" s="556"/>
      <c r="J60" s="9"/>
    </row>
    <row r="61" spans="1:10">
      <c r="A61" s="457"/>
      <c r="B61" s="9"/>
      <c r="C61" s="9"/>
      <c r="D61" s="9"/>
      <c r="E61" s="9"/>
      <c r="F61" s="9"/>
      <c r="G61" s="9"/>
      <c r="H61" s="9"/>
      <c r="I61" s="312"/>
      <c r="J61" s="9"/>
    </row>
    <row r="62" spans="1:10">
      <c r="A62" s="457"/>
      <c r="B62" s="9"/>
      <c r="C62" s="11"/>
      <c r="D62" s="9"/>
      <c r="E62" s="11"/>
      <c r="F62" s="9"/>
      <c r="G62" s="11"/>
      <c r="H62" s="9"/>
      <c r="I62" s="556"/>
      <c r="J62" s="9"/>
    </row>
    <row r="63" spans="1:10">
      <c r="A63" s="457"/>
      <c r="B63" s="9"/>
      <c r="C63" s="9"/>
      <c r="D63" s="9"/>
      <c r="E63" s="9"/>
      <c r="F63" s="9"/>
      <c r="G63" s="9"/>
      <c r="H63" s="9"/>
      <c r="I63" s="312"/>
      <c r="J63" s="9"/>
    </row>
    <row r="64" spans="1:10">
      <c r="A64" s="457"/>
      <c r="B64" s="9"/>
      <c r="C64" s="11"/>
      <c r="D64" s="9"/>
      <c r="E64" s="11"/>
      <c r="F64" s="9"/>
      <c r="G64" s="11"/>
      <c r="H64" s="9"/>
      <c r="I64" s="556"/>
      <c r="J64" s="9"/>
    </row>
    <row r="65" spans="1:10">
      <c r="A65" s="457"/>
      <c r="B65" s="9"/>
      <c r="C65" s="9"/>
      <c r="D65" s="9"/>
      <c r="E65" s="9"/>
      <c r="F65" s="9"/>
      <c r="G65" s="9"/>
      <c r="H65" s="9"/>
      <c r="I65" s="312"/>
      <c r="J65" s="9"/>
    </row>
    <row r="66" spans="1:10">
      <c r="A66" s="457"/>
      <c r="B66" s="9"/>
      <c r="C66" s="9"/>
      <c r="D66" s="9"/>
      <c r="E66" s="9"/>
      <c r="F66" s="9"/>
      <c r="G66" s="9"/>
      <c r="H66" s="9"/>
      <c r="I66" s="312"/>
      <c r="J66" s="9"/>
    </row>
    <row r="67" spans="1:10">
      <c r="A67" s="457"/>
      <c r="B67" s="9"/>
      <c r="C67" s="9"/>
      <c r="D67" s="9"/>
      <c r="E67" s="9"/>
      <c r="F67" s="9"/>
      <c r="G67" s="9"/>
      <c r="H67" s="9"/>
      <c r="I67" s="312"/>
      <c r="J67" s="9"/>
    </row>
    <row r="68" spans="1:10">
      <c r="B68" s="455"/>
      <c r="C68" s="455"/>
      <c r="D68" s="455"/>
      <c r="E68" s="456"/>
      <c r="F68" s="456"/>
    </row>
    <row r="69" spans="1:10">
      <c r="B69" s="455"/>
      <c r="C69" s="455"/>
      <c r="D69" s="455"/>
      <c r="E69" s="456"/>
      <c r="F69" s="456"/>
    </row>
    <row r="70" spans="1:10">
      <c r="B70" s="455"/>
      <c r="C70" s="455"/>
      <c r="D70" s="455"/>
      <c r="E70" s="456"/>
      <c r="F70" s="456"/>
    </row>
    <row r="71" spans="1:10">
      <c r="B71" s="455"/>
      <c r="C71" s="455"/>
      <c r="D71" s="455"/>
      <c r="E71" s="456"/>
      <c r="F71" s="456"/>
    </row>
    <row r="72" spans="1:10">
      <c r="B72" s="455"/>
      <c r="C72" s="455"/>
      <c r="D72" s="455"/>
      <c r="E72" s="456"/>
      <c r="F72" s="456"/>
    </row>
    <row r="73" spans="1:10">
      <c r="B73" s="455"/>
      <c r="C73" s="455"/>
      <c r="D73" s="455"/>
      <c r="E73" s="456"/>
      <c r="F73" s="456"/>
    </row>
    <row r="74" spans="1:10">
      <c r="B74" s="455"/>
      <c r="C74" s="455"/>
      <c r="D74" s="455"/>
      <c r="E74" s="456"/>
      <c r="F74" s="456"/>
    </row>
    <row r="75" spans="1:10">
      <c r="B75" s="455"/>
      <c r="C75" s="455"/>
      <c r="D75" s="455"/>
      <c r="E75" s="456"/>
      <c r="F75" s="456"/>
    </row>
    <row r="76" spans="1:10">
      <c r="B76" s="455"/>
      <c r="C76" s="455"/>
      <c r="D76" s="455"/>
      <c r="E76" s="456"/>
      <c r="F76" s="456"/>
    </row>
    <row r="77" spans="1:10">
      <c r="B77" s="455"/>
      <c r="C77" s="455"/>
      <c r="D77" s="455"/>
      <c r="E77" s="456"/>
      <c r="F77" s="456"/>
    </row>
    <row r="78" spans="1:10">
      <c r="B78" s="455"/>
      <c r="C78" s="455"/>
      <c r="D78" s="455"/>
      <c r="E78" s="456"/>
      <c r="F78" s="456"/>
    </row>
    <row r="79" spans="1:10">
      <c r="B79" s="455"/>
      <c r="C79" s="455"/>
      <c r="D79" s="455"/>
      <c r="E79" s="456"/>
      <c r="F79" s="456"/>
    </row>
    <row r="80" spans="1:10">
      <c r="B80" s="455"/>
      <c r="C80" s="455"/>
      <c r="D80" s="455"/>
      <c r="E80" s="456"/>
      <c r="F80" s="456"/>
    </row>
    <row r="81" spans="2:6">
      <c r="B81" s="455"/>
      <c r="C81" s="455"/>
      <c r="D81" s="455"/>
      <c r="E81" s="456"/>
      <c r="F81" s="456"/>
    </row>
    <row r="82" spans="2:6">
      <c r="B82" s="455"/>
      <c r="C82" s="455"/>
      <c r="D82" s="455"/>
      <c r="E82" s="456"/>
      <c r="F82" s="456"/>
    </row>
    <row r="83" spans="2:6">
      <c r="B83" s="455"/>
      <c r="C83" s="455"/>
      <c r="D83" s="455"/>
      <c r="E83" s="456"/>
      <c r="F83" s="456"/>
    </row>
    <row r="84" spans="2:6">
      <c r="B84" s="455"/>
      <c r="C84" s="455"/>
      <c r="D84" s="455"/>
      <c r="E84" s="456"/>
      <c r="F84" s="456"/>
    </row>
    <row r="85" spans="2:6">
      <c r="B85" s="455"/>
      <c r="C85" s="455"/>
      <c r="D85" s="455"/>
      <c r="E85" s="456"/>
      <c r="F85" s="456"/>
    </row>
    <row r="86" spans="2:6">
      <c r="B86" s="455"/>
      <c r="C86" s="455"/>
      <c r="D86" s="455"/>
      <c r="E86" s="456"/>
      <c r="F86" s="456"/>
    </row>
    <row r="87" spans="2:6">
      <c r="B87" s="455"/>
      <c r="C87" s="455"/>
      <c r="D87" s="455"/>
      <c r="E87" s="456"/>
      <c r="F87" s="456"/>
    </row>
    <row r="88" spans="2:6">
      <c r="B88" s="455"/>
      <c r="C88" s="455"/>
      <c r="D88" s="455"/>
      <c r="E88" s="456"/>
      <c r="F88" s="456"/>
    </row>
    <row r="89" spans="2:6">
      <c r="B89" s="455"/>
      <c r="C89" s="455"/>
      <c r="D89" s="455"/>
      <c r="E89" s="456"/>
      <c r="F89" s="456"/>
    </row>
    <row r="90" spans="2:6">
      <c r="B90" s="455"/>
      <c r="C90" s="455"/>
      <c r="D90" s="455"/>
      <c r="E90" s="456"/>
      <c r="F90" s="456"/>
    </row>
    <row r="91" spans="2:6">
      <c r="B91" s="455"/>
      <c r="C91" s="455"/>
      <c r="D91" s="455"/>
      <c r="E91" s="456"/>
      <c r="F91" s="456"/>
    </row>
    <row r="92" spans="2:6">
      <c r="B92" s="455"/>
      <c r="C92" s="455"/>
      <c r="D92" s="455"/>
      <c r="E92" s="456"/>
      <c r="F92" s="456"/>
    </row>
    <row r="93" spans="2:6">
      <c r="B93" s="455"/>
      <c r="C93" s="455"/>
      <c r="D93" s="455"/>
      <c r="E93" s="456"/>
      <c r="F93" s="456"/>
    </row>
    <row r="94" spans="2:6">
      <c r="B94" s="455"/>
      <c r="C94" s="455"/>
      <c r="D94" s="455"/>
      <c r="E94" s="456"/>
      <c r="F94" s="456"/>
    </row>
    <row r="95" spans="2:6">
      <c r="B95" s="455"/>
      <c r="C95" s="455"/>
      <c r="D95" s="455"/>
      <c r="E95" s="456"/>
      <c r="F95" s="456"/>
    </row>
    <row r="96" spans="2:6">
      <c r="B96" s="455"/>
      <c r="C96" s="455"/>
      <c r="D96" s="455"/>
      <c r="E96" s="456"/>
      <c r="F96" s="456"/>
    </row>
    <row r="97" spans="2:2">
      <c r="B97" s="455"/>
    </row>
    <row r="98" spans="2:2">
      <c r="B98" s="455"/>
    </row>
    <row r="99" spans="2:2">
      <c r="B99" s="455"/>
    </row>
    <row r="100" spans="2:2">
      <c r="B100" s="455"/>
    </row>
    <row r="101" spans="2:2">
      <c r="B101" s="455"/>
    </row>
    <row r="102" spans="2:2">
      <c r="B102" s="455"/>
    </row>
    <row r="103" spans="2:2">
      <c r="B103" s="455"/>
    </row>
    <row r="104" spans="2:2">
      <c r="B104" s="455"/>
    </row>
    <row r="105" spans="2:2">
      <c r="B105" s="455"/>
    </row>
    <row r="106" spans="2:2">
      <c r="B106" s="455"/>
    </row>
    <row r="107" spans="2:2">
      <c r="B107" s="455"/>
    </row>
    <row r="108" spans="2:2">
      <c r="B108" s="455"/>
    </row>
    <row r="109" spans="2:2">
      <c r="B109" s="455"/>
    </row>
    <row r="110" spans="2:2">
      <c r="B110" s="455"/>
    </row>
    <row r="111" spans="2:2">
      <c r="B111" s="455"/>
    </row>
    <row r="112" spans="2:2">
      <c r="B112" s="455"/>
    </row>
    <row r="113" spans="2:2">
      <c r="B113" s="455"/>
    </row>
  </sheetData>
  <mergeCells count="10">
    <mergeCell ref="A50:I50"/>
    <mergeCell ref="A56:J56"/>
    <mergeCell ref="A57:J57"/>
    <mergeCell ref="A58:J58"/>
    <mergeCell ref="A59:J59"/>
    <mergeCell ref="A51:J51"/>
    <mergeCell ref="A52:J52"/>
    <mergeCell ref="A53:J53"/>
    <mergeCell ref="A54:J54"/>
    <mergeCell ref="A55:J55"/>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J136"/>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4.140625" style="2" bestFit="1" customWidth="1"/>
    <col min="9" max="9" width="13.7109375" style="3" customWidth="1"/>
    <col min="10" max="10" width="4.140625" style="2" bestFit="1"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1572</v>
      </c>
      <c r="C3" s="61" t="s">
        <v>2306</v>
      </c>
      <c r="D3" s="58"/>
      <c r="E3" s="59"/>
      <c r="F3" s="60"/>
      <c r="G3" s="59"/>
      <c r="H3" s="58"/>
      <c r="I3" s="59"/>
      <c r="J3" s="58"/>
    </row>
    <row r="4" spans="1:10" s="53" customFormat="1" ht="15.75">
      <c r="A4" s="57" t="s">
        <v>46</v>
      </c>
      <c r="B4" s="61" t="s">
        <v>119</v>
      </c>
      <c r="C4" s="61" t="s">
        <v>118</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2305</v>
      </c>
      <c r="B10" s="32"/>
    </row>
    <row r="11" spans="1:10" s="20" customFormat="1">
      <c r="A11" s="27" t="s">
        <v>2304</v>
      </c>
      <c r="B11" s="23"/>
    </row>
    <row r="12" spans="1:10" s="20" customFormat="1">
      <c r="A12" s="24" t="s">
        <v>2298</v>
      </c>
      <c r="B12" s="23"/>
      <c r="C12" s="1621">
        <v>5</v>
      </c>
      <c r="D12" s="326"/>
      <c r="E12" s="1616">
        <v>5</v>
      </c>
      <c r="G12" s="1616">
        <v>5</v>
      </c>
      <c r="I12" s="1616">
        <v>5</v>
      </c>
    </row>
    <row r="13" spans="1:10" s="20" customFormat="1">
      <c r="A13" s="24" t="s">
        <v>2297</v>
      </c>
      <c r="B13" s="23"/>
      <c r="C13" s="1614">
        <v>4</v>
      </c>
      <c r="E13" s="1615">
        <v>4</v>
      </c>
      <c r="G13" s="1615">
        <v>4</v>
      </c>
      <c r="I13" s="1615">
        <v>4</v>
      </c>
    </row>
    <row r="14" spans="1:10" s="20" customFormat="1">
      <c r="A14" s="24" t="s">
        <v>2303</v>
      </c>
      <c r="B14" s="23"/>
      <c r="C14" s="1617">
        <v>162</v>
      </c>
      <c r="E14" s="1616">
        <v>164</v>
      </c>
      <c r="G14" s="1616">
        <v>168</v>
      </c>
      <c r="I14" s="1616">
        <v>174</v>
      </c>
    </row>
    <row r="15" spans="1:10" s="20" customFormat="1">
      <c r="A15" s="24" t="s">
        <v>2295</v>
      </c>
      <c r="B15" s="23"/>
      <c r="C15" s="1617">
        <v>45</v>
      </c>
      <c r="E15" s="1616">
        <v>43</v>
      </c>
      <c r="G15" s="1616">
        <v>42</v>
      </c>
      <c r="I15" s="1616">
        <v>42</v>
      </c>
    </row>
    <row r="16" spans="1:10" s="20" customFormat="1">
      <c r="A16" s="24" t="s">
        <v>2302</v>
      </c>
      <c r="B16" s="23"/>
      <c r="C16" s="1617">
        <v>5</v>
      </c>
      <c r="E16" s="1616">
        <v>5</v>
      </c>
      <c r="G16" s="1616">
        <v>5</v>
      </c>
      <c r="I16" s="1616">
        <v>5</v>
      </c>
    </row>
    <row r="17" spans="1:9" s="20" customFormat="1">
      <c r="A17" s="24" t="s">
        <v>2301</v>
      </c>
      <c r="B17" s="23"/>
      <c r="C17" s="1617">
        <v>34</v>
      </c>
      <c r="E17" s="1616">
        <v>34</v>
      </c>
      <c r="G17" s="1616">
        <v>34</v>
      </c>
      <c r="I17" s="1616">
        <v>33</v>
      </c>
    </row>
    <row r="18" spans="1:9" s="20" customFormat="1">
      <c r="A18" s="27" t="s">
        <v>2300</v>
      </c>
      <c r="B18" s="23"/>
      <c r="C18" s="1617"/>
      <c r="E18" s="1616"/>
      <c r="G18" s="1616"/>
      <c r="I18" s="1616"/>
    </row>
    <row r="19" spans="1:9" s="20" customFormat="1">
      <c r="A19" s="24" t="s">
        <v>2299</v>
      </c>
      <c r="B19" s="23"/>
      <c r="C19" s="1617">
        <v>271</v>
      </c>
      <c r="E19" s="1616">
        <v>390</v>
      </c>
      <c r="G19" s="1616">
        <v>250</v>
      </c>
      <c r="I19" s="1616">
        <v>250</v>
      </c>
    </row>
    <row r="20" spans="1:9" s="20" customFormat="1">
      <c r="A20" s="24" t="s">
        <v>2298</v>
      </c>
      <c r="B20" s="23"/>
      <c r="C20" s="1617">
        <v>127</v>
      </c>
      <c r="E20" s="1616">
        <v>175</v>
      </c>
      <c r="G20" s="1616">
        <v>200</v>
      </c>
      <c r="I20" s="1616">
        <v>200</v>
      </c>
    </row>
    <row r="21" spans="1:9" s="20" customFormat="1">
      <c r="A21" s="24" t="s">
        <v>2297</v>
      </c>
      <c r="B21" s="23"/>
      <c r="C21" s="1617">
        <v>100</v>
      </c>
      <c r="E21" s="1616">
        <v>120</v>
      </c>
      <c r="G21" s="1616">
        <v>150</v>
      </c>
      <c r="I21" s="1616">
        <v>150</v>
      </c>
    </row>
    <row r="22" spans="1:9" s="20" customFormat="1">
      <c r="A22" s="24" t="s">
        <v>2296</v>
      </c>
      <c r="B22" s="23"/>
      <c r="C22" s="1617">
        <v>225</v>
      </c>
      <c r="E22" s="1616">
        <v>153</v>
      </c>
      <c r="G22" s="1616">
        <v>212</v>
      </c>
      <c r="I22" s="1616">
        <v>200</v>
      </c>
    </row>
    <row r="23" spans="1:9" s="20" customFormat="1">
      <c r="A23" s="24" t="s">
        <v>2295</v>
      </c>
      <c r="B23" s="23"/>
      <c r="C23" s="1617">
        <v>50</v>
      </c>
      <c r="E23" s="1616">
        <v>50</v>
      </c>
      <c r="G23" s="1616">
        <v>50</v>
      </c>
      <c r="I23" s="1616">
        <v>50</v>
      </c>
    </row>
    <row r="24" spans="1:9" s="20" customFormat="1">
      <c r="A24" s="24" t="s">
        <v>2294</v>
      </c>
      <c r="B24" s="23"/>
      <c r="C24" s="1617">
        <v>12</v>
      </c>
      <c r="E24" s="1616">
        <v>14</v>
      </c>
      <c r="G24" s="1616">
        <v>12</v>
      </c>
      <c r="I24" s="1616">
        <v>12</v>
      </c>
    </row>
    <row r="25" spans="1:9" s="20" customFormat="1">
      <c r="A25" s="27" t="s">
        <v>2293</v>
      </c>
      <c r="B25" s="23"/>
      <c r="C25" s="1617"/>
      <c r="E25" s="1616"/>
      <c r="G25" s="1616"/>
      <c r="I25" s="1616"/>
    </row>
    <row r="26" spans="1:9" s="20" customFormat="1">
      <c r="A26" s="24" t="s">
        <v>2292</v>
      </c>
      <c r="B26" s="23"/>
      <c r="C26" s="1617">
        <v>17838</v>
      </c>
      <c r="E26" s="1616">
        <v>16518</v>
      </c>
      <c r="G26" s="1616">
        <v>17179</v>
      </c>
      <c r="I26" s="1616">
        <v>17839</v>
      </c>
    </row>
    <row r="27" spans="1:9" s="20" customFormat="1">
      <c r="A27" s="24" t="s">
        <v>2291</v>
      </c>
      <c r="B27" s="23"/>
      <c r="C27" s="1617">
        <v>86</v>
      </c>
      <c r="E27" s="1616">
        <v>67</v>
      </c>
      <c r="G27" s="1616">
        <v>70</v>
      </c>
      <c r="I27" s="1616">
        <v>72</v>
      </c>
    </row>
    <row r="28" spans="1:9" s="20" customFormat="1">
      <c r="A28" s="24" t="s">
        <v>2290</v>
      </c>
      <c r="B28" s="23"/>
      <c r="C28" s="1617">
        <v>1161</v>
      </c>
      <c r="E28" s="1616">
        <v>1092</v>
      </c>
      <c r="G28" s="1616">
        <v>1136</v>
      </c>
      <c r="I28" s="1616">
        <v>1179</v>
      </c>
    </row>
    <row r="29" spans="1:9" s="20" customFormat="1">
      <c r="A29" s="24" t="s">
        <v>2289</v>
      </c>
      <c r="B29" s="23"/>
      <c r="C29" s="1617">
        <v>1727</v>
      </c>
      <c r="E29" s="1616">
        <v>1580</v>
      </c>
      <c r="G29" s="1616">
        <v>1643</v>
      </c>
      <c r="I29" s="1616">
        <v>1706</v>
      </c>
    </row>
    <row r="30" spans="1:9" s="20" customFormat="1">
      <c r="A30" s="24" t="s">
        <v>2288</v>
      </c>
      <c r="B30" s="23"/>
      <c r="C30" s="1617">
        <v>10750</v>
      </c>
      <c r="E30" s="1616">
        <v>11263</v>
      </c>
      <c r="G30" s="1616">
        <v>11714</v>
      </c>
      <c r="I30" s="1616">
        <v>12164</v>
      </c>
    </row>
    <row r="31" spans="1:9" s="20" customFormat="1">
      <c r="A31" s="24" t="s">
        <v>2287</v>
      </c>
      <c r="B31" s="23"/>
      <c r="C31" s="1617">
        <v>134451</v>
      </c>
      <c r="E31" s="1616">
        <v>121650</v>
      </c>
      <c r="G31" s="1616">
        <v>126516</v>
      </c>
      <c r="I31" s="1616">
        <v>131382</v>
      </c>
    </row>
    <row r="32" spans="1:9" s="20" customFormat="1">
      <c r="A32" s="1620" t="s">
        <v>2286</v>
      </c>
      <c r="B32" s="23"/>
      <c r="C32" s="1617"/>
      <c r="E32" s="1616"/>
      <c r="G32" s="1616"/>
      <c r="I32" s="1616"/>
    </row>
    <row r="33" spans="1:9" s="20" customFormat="1">
      <c r="A33" s="24" t="s">
        <v>2285</v>
      </c>
      <c r="B33" s="23"/>
      <c r="C33" s="1617">
        <v>2252</v>
      </c>
      <c r="E33" s="1616">
        <v>2365</v>
      </c>
      <c r="G33" s="1616">
        <v>2350</v>
      </c>
      <c r="I33" s="1616">
        <v>2350</v>
      </c>
    </row>
    <row r="34" spans="1:9" s="20" customFormat="1">
      <c r="A34" s="24" t="s">
        <v>2284</v>
      </c>
      <c r="B34" s="23"/>
      <c r="C34" s="1617">
        <v>295</v>
      </c>
      <c r="E34" s="1616">
        <v>281</v>
      </c>
      <c r="G34" s="1616">
        <v>550</v>
      </c>
      <c r="I34" s="1616">
        <v>550</v>
      </c>
    </row>
    <row r="35" spans="1:9" s="20" customFormat="1">
      <c r="A35" s="24" t="s">
        <v>2283</v>
      </c>
      <c r="B35" s="23"/>
      <c r="C35" s="1617">
        <v>246</v>
      </c>
      <c r="E35" s="1616">
        <v>224</v>
      </c>
      <c r="G35" s="1616">
        <v>230</v>
      </c>
      <c r="I35" s="1616">
        <v>230</v>
      </c>
    </row>
    <row r="36" spans="1:9" s="20" customFormat="1">
      <c r="A36" s="24" t="s">
        <v>2282</v>
      </c>
      <c r="B36" s="23"/>
      <c r="C36" s="1617">
        <v>677</v>
      </c>
      <c r="E36" s="1616">
        <v>578</v>
      </c>
      <c r="G36" s="1616">
        <v>600</v>
      </c>
      <c r="I36" s="1616">
        <v>625</v>
      </c>
    </row>
    <row r="37" spans="1:9" s="29" customFormat="1">
      <c r="A37" s="33" t="s">
        <v>2281</v>
      </c>
      <c r="B37" s="32"/>
      <c r="C37" s="1619"/>
      <c r="E37" s="1618"/>
      <c r="G37" s="1618"/>
      <c r="I37" s="1618"/>
    </row>
    <row r="38" spans="1:9" s="20" customFormat="1">
      <c r="A38" s="24" t="s">
        <v>2280</v>
      </c>
      <c r="B38" s="23"/>
      <c r="C38" s="1617">
        <v>38</v>
      </c>
      <c r="E38" s="1616">
        <v>38</v>
      </c>
      <c r="G38" s="1616">
        <v>38</v>
      </c>
      <c r="I38" s="1616">
        <v>38</v>
      </c>
    </row>
    <row r="39" spans="1:9" s="20" customFormat="1">
      <c r="A39" s="24" t="s">
        <v>2279</v>
      </c>
      <c r="B39" s="23"/>
      <c r="C39" s="1617">
        <v>563</v>
      </c>
      <c r="E39" s="1616">
        <v>563</v>
      </c>
      <c r="G39" s="1616">
        <v>564</v>
      </c>
      <c r="I39" s="1616">
        <v>564</v>
      </c>
    </row>
    <row r="40" spans="1:9" s="20" customFormat="1">
      <c r="A40" s="24" t="s">
        <v>2278</v>
      </c>
      <c r="B40" s="23"/>
      <c r="C40" s="1617">
        <v>2675</v>
      </c>
      <c r="E40" s="1616">
        <v>2860</v>
      </c>
      <c r="G40" s="1616">
        <v>2750</v>
      </c>
      <c r="I40" s="1616">
        <v>2800</v>
      </c>
    </row>
    <row r="41" spans="1:9" s="20" customFormat="1">
      <c r="A41" s="27" t="s">
        <v>2277</v>
      </c>
      <c r="B41" s="23"/>
      <c r="C41" s="1617"/>
      <c r="E41" s="1616"/>
      <c r="G41" s="1616"/>
      <c r="I41" s="1616"/>
    </row>
    <row r="42" spans="1:9" s="20" customFormat="1">
      <c r="A42" s="24" t="s">
        <v>2276</v>
      </c>
      <c r="B42" s="23"/>
      <c r="C42" s="1617">
        <v>22</v>
      </c>
      <c r="E42" s="1616">
        <v>14</v>
      </c>
      <c r="G42" s="1616">
        <v>17</v>
      </c>
      <c r="I42" s="1616">
        <v>17</v>
      </c>
    </row>
    <row r="43" spans="1:9" s="20" customFormat="1">
      <c r="A43" s="24" t="s">
        <v>2275</v>
      </c>
      <c r="B43" s="23"/>
      <c r="C43" s="1617">
        <v>73</v>
      </c>
      <c r="E43" s="1616">
        <v>67</v>
      </c>
      <c r="G43" s="1616">
        <v>75</v>
      </c>
      <c r="I43" s="1616">
        <v>75</v>
      </c>
    </row>
    <row r="44" spans="1:9" s="20" customFormat="1">
      <c r="A44" s="24" t="s">
        <v>2274</v>
      </c>
      <c r="B44" s="23"/>
      <c r="C44" s="1617">
        <v>16</v>
      </c>
      <c r="E44" s="1616">
        <v>9</v>
      </c>
      <c r="G44" s="1616">
        <v>15</v>
      </c>
      <c r="I44" s="1616">
        <v>15</v>
      </c>
    </row>
    <row r="45" spans="1:9" s="20" customFormat="1">
      <c r="A45" s="24" t="s">
        <v>2273</v>
      </c>
      <c r="B45" s="23"/>
      <c r="C45" s="1617">
        <v>54</v>
      </c>
      <c r="E45" s="1616">
        <v>37</v>
      </c>
      <c r="G45" s="1616">
        <v>42</v>
      </c>
      <c r="I45" s="1616">
        <v>42</v>
      </c>
    </row>
    <row r="46" spans="1:9" s="20" customFormat="1">
      <c r="A46" s="24" t="s">
        <v>2272</v>
      </c>
      <c r="B46" s="23"/>
      <c r="C46" s="1617">
        <v>12</v>
      </c>
      <c r="E46" s="1616">
        <v>12</v>
      </c>
      <c r="G46" s="1616">
        <v>20</v>
      </c>
      <c r="I46" s="1616">
        <v>20</v>
      </c>
    </row>
    <row r="47" spans="1:9" s="20" customFormat="1">
      <c r="A47" s="24" t="s">
        <v>2271</v>
      </c>
      <c r="B47" s="23"/>
      <c r="C47" s="1617">
        <v>46</v>
      </c>
      <c r="E47" s="1616">
        <v>56</v>
      </c>
      <c r="G47" s="1616">
        <v>58</v>
      </c>
      <c r="I47" s="1616">
        <v>58</v>
      </c>
    </row>
    <row r="48" spans="1:9" s="20" customFormat="1">
      <c r="A48" s="24" t="s">
        <v>2270</v>
      </c>
      <c r="B48" s="23"/>
      <c r="C48" s="1617">
        <v>9</v>
      </c>
      <c r="E48" s="1616">
        <v>4</v>
      </c>
      <c r="G48" s="1616">
        <v>8</v>
      </c>
      <c r="I48" s="1616">
        <v>8</v>
      </c>
    </row>
    <row r="49" spans="1:9" s="20" customFormat="1">
      <c r="A49" s="24" t="s">
        <v>2269</v>
      </c>
      <c r="B49" s="23"/>
      <c r="C49" s="1617">
        <v>45</v>
      </c>
      <c r="E49" s="1616">
        <v>28</v>
      </c>
      <c r="G49" s="1616">
        <v>30</v>
      </c>
      <c r="I49" s="1616">
        <v>30</v>
      </c>
    </row>
    <row r="50" spans="1:9" s="20" customFormat="1">
      <c r="A50" s="24" t="s">
        <v>2268</v>
      </c>
      <c r="B50" s="23"/>
      <c r="C50" s="1617">
        <v>3</v>
      </c>
      <c r="E50" s="1616">
        <v>2</v>
      </c>
      <c r="G50" s="1616">
        <v>1</v>
      </c>
      <c r="I50" s="1616">
        <v>1</v>
      </c>
    </row>
    <row r="51" spans="1:9" s="20" customFormat="1">
      <c r="A51" s="27" t="s">
        <v>2267</v>
      </c>
      <c r="B51" s="23"/>
      <c r="C51" s="1617"/>
      <c r="E51" s="1616"/>
      <c r="G51" s="1616"/>
      <c r="I51" s="1616"/>
    </row>
    <row r="52" spans="1:9" s="20" customFormat="1">
      <c r="A52" s="24" t="s">
        <v>2266</v>
      </c>
      <c r="B52" s="23"/>
      <c r="C52" s="1617">
        <v>70</v>
      </c>
      <c r="E52" s="1616">
        <v>60</v>
      </c>
      <c r="G52" s="1616">
        <v>65</v>
      </c>
      <c r="I52" s="1616">
        <v>65</v>
      </c>
    </row>
    <row r="53" spans="1:9" s="20" customFormat="1">
      <c r="A53" s="24" t="s">
        <v>2265</v>
      </c>
      <c r="B53" s="23"/>
      <c r="C53" s="1617">
        <v>75</v>
      </c>
      <c r="E53" s="1616">
        <v>100</v>
      </c>
      <c r="G53" s="1616">
        <v>105</v>
      </c>
      <c r="I53" s="1616">
        <v>105</v>
      </c>
    </row>
    <row r="54" spans="1:9" s="20" customFormat="1">
      <c r="A54" s="24" t="s">
        <v>2264</v>
      </c>
      <c r="B54" s="23"/>
      <c r="C54" s="1617">
        <v>136</v>
      </c>
      <c r="E54" s="1616">
        <v>96</v>
      </c>
      <c r="G54" s="1616">
        <v>100</v>
      </c>
      <c r="I54" s="1616">
        <v>100</v>
      </c>
    </row>
    <row r="55" spans="1:9" s="20" customFormat="1">
      <c r="A55" s="24" t="s">
        <v>2263</v>
      </c>
      <c r="B55" s="23"/>
      <c r="C55" s="1617">
        <v>32</v>
      </c>
      <c r="E55" s="1616">
        <v>12</v>
      </c>
      <c r="G55" s="1616">
        <v>15</v>
      </c>
      <c r="I55" s="1616">
        <v>15</v>
      </c>
    </row>
    <row r="56" spans="1:9" s="20" customFormat="1">
      <c r="A56" s="24" t="s">
        <v>2262</v>
      </c>
      <c r="B56" s="23"/>
      <c r="C56" s="1617">
        <v>38</v>
      </c>
      <c r="E56" s="1616">
        <v>50</v>
      </c>
      <c r="G56" s="1616">
        <v>52</v>
      </c>
      <c r="I56" s="1616">
        <v>52</v>
      </c>
    </row>
    <row r="57" spans="1:9" s="20" customFormat="1">
      <c r="A57" s="24" t="s">
        <v>2261</v>
      </c>
      <c r="B57" s="23"/>
      <c r="C57" s="1617">
        <v>67</v>
      </c>
      <c r="E57" s="1616">
        <v>42</v>
      </c>
      <c r="G57" s="1616">
        <v>45</v>
      </c>
      <c r="I57" s="1616">
        <v>45</v>
      </c>
    </row>
    <row r="58" spans="1:9" s="20" customFormat="1">
      <c r="A58" s="24" t="s">
        <v>2260</v>
      </c>
      <c r="B58" s="23"/>
      <c r="C58" s="1617">
        <v>49</v>
      </c>
      <c r="E58" s="1616">
        <v>36</v>
      </c>
      <c r="G58" s="1616">
        <v>38</v>
      </c>
      <c r="I58" s="1616">
        <v>38</v>
      </c>
    </row>
    <row r="59" spans="1:9" s="20" customFormat="1">
      <c r="A59" s="24" t="s">
        <v>2259</v>
      </c>
      <c r="B59" s="23"/>
      <c r="C59" s="1617">
        <v>48</v>
      </c>
      <c r="E59" s="1616">
        <v>36</v>
      </c>
      <c r="G59" s="1616">
        <v>40</v>
      </c>
      <c r="I59" s="1616">
        <v>40</v>
      </c>
    </row>
    <row r="60" spans="1:9" s="20" customFormat="1">
      <c r="A60" s="33" t="s">
        <v>2258</v>
      </c>
      <c r="B60" s="23"/>
      <c r="C60" s="1617"/>
      <c r="E60" s="1616"/>
      <c r="G60" s="1616"/>
      <c r="I60" s="1616"/>
    </row>
    <row r="61" spans="1:9" s="20" customFormat="1">
      <c r="A61" s="27" t="s">
        <v>2257</v>
      </c>
      <c r="B61" s="23"/>
      <c r="C61" s="1617"/>
      <c r="E61" s="1616"/>
      <c r="G61" s="1616"/>
      <c r="I61" s="1616"/>
    </row>
    <row r="62" spans="1:9" s="20" customFormat="1">
      <c r="A62" s="24" t="s">
        <v>2256</v>
      </c>
      <c r="B62" s="23"/>
      <c r="C62" s="1614">
        <v>132026</v>
      </c>
      <c r="D62" s="83"/>
      <c r="E62" s="1615">
        <v>116978</v>
      </c>
      <c r="F62" s="83"/>
      <c r="G62" s="77">
        <v>133814</v>
      </c>
      <c r="I62" s="77">
        <v>135000</v>
      </c>
    </row>
    <row r="63" spans="1:9" s="20" customFormat="1">
      <c r="A63" s="24" t="s">
        <v>2255</v>
      </c>
      <c r="B63" s="23"/>
      <c r="C63" s="1614">
        <v>3365</v>
      </c>
      <c r="D63" s="83"/>
      <c r="E63" s="1615">
        <v>4501</v>
      </c>
      <c r="F63" s="83"/>
      <c r="G63" s="77">
        <v>4600</v>
      </c>
      <c r="I63" s="77">
        <v>4600</v>
      </c>
    </row>
    <row r="64" spans="1:9" s="20" customFormat="1">
      <c r="A64" s="24" t="s">
        <v>2254</v>
      </c>
      <c r="B64" s="23"/>
      <c r="C64" s="1614">
        <v>4978</v>
      </c>
      <c r="D64" s="83"/>
      <c r="E64" s="1615">
        <v>7</v>
      </c>
      <c r="F64" s="83"/>
      <c r="G64" s="77">
        <v>10</v>
      </c>
      <c r="I64" s="77">
        <v>10</v>
      </c>
    </row>
    <row r="65" spans="1:10" s="20" customFormat="1">
      <c r="A65" s="24" t="s">
        <v>2253</v>
      </c>
      <c r="B65" s="23"/>
      <c r="C65" s="1617">
        <f>SUM(C62:C64)</f>
        <v>140369</v>
      </c>
      <c r="D65" s="78"/>
      <c r="E65" s="1617">
        <f>SUM(E62:E64)</f>
        <v>121486</v>
      </c>
      <c r="F65" s="78"/>
      <c r="G65" s="1617">
        <f>SUM(G62:G64)</f>
        <v>138424</v>
      </c>
      <c r="I65" s="1617">
        <f>SUM(I62:I64)</f>
        <v>139610</v>
      </c>
    </row>
    <row r="66" spans="1:10" s="20" customFormat="1">
      <c r="A66" s="75" t="s">
        <v>2252</v>
      </c>
      <c r="B66" s="23"/>
      <c r="C66" s="1617"/>
      <c r="D66" s="78"/>
      <c r="E66" s="1616"/>
      <c r="F66" s="78"/>
      <c r="G66" s="331"/>
      <c r="I66" s="331"/>
    </row>
    <row r="67" spans="1:10" s="20" customFormat="1">
      <c r="A67" s="76" t="s">
        <v>2251</v>
      </c>
      <c r="B67" s="23"/>
      <c r="C67" s="1617"/>
      <c r="D67" s="78"/>
      <c r="E67" s="1616"/>
      <c r="F67" s="78"/>
      <c r="G67" s="331"/>
      <c r="I67" s="331"/>
    </row>
    <row r="68" spans="1:10" s="20" customFormat="1">
      <c r="A68" s="34" t="s">
        <v>941</v>
      </c>
      <c r="B68" s="23"/>
      <c r="C68" s="1614">
        <v>75065</v>
      </c>
      <c r="D68" s="78"/>
      <c r="E68" s="1615">
        <v>71608</v>
      </c>
      <c r="F68" s="78"/>
      <c r="G68" s="77">
        <v>68310</v>
      </c>
      <c r="I68" s="77">
        <v>65160</v>
      </c>
    </row>
    <row r="69" spans="1:10" s="20" customFormat="1">
      <c r="A69" s="34" t="s">
        <v>2249</v>
      </c>
      <c r="B69" s="23"/>
      <c r="C69" s="1614">
        <v>39865</v>
      </c>
      <c r="D69" s="78"/>
      <c r="E69" s="1615">
        <v>40987</v>
      </c>
      <c r="F69" s="78"/>
      <c r="G69" s="77">
        <v>42140</v>
      </c>
      <c r="I69" s="77">
        <v>43330</v>
      </c>
    </row>
    <row r="70" spans="1:10" s="20" customFormat="1">
      <c r="A70" s="34" t="s">
        <v>2248</v>
      </c>
      <c r="B70" s="23"/>
      <c r="C70" s="1614">
        <v>15984</v>
      </c>
      <c r="D70" s="78"/>
      <c r="E70" s="1615">
        <v>15338</v>
      </c>
      <c r="F70" s="78"/>
      <c r="G70" s="77">
        <v>14720</v>
      </c>
      <c r="I70" s="77">
        <v>14120</v>
      </c>
    </row>
    <row r="71" spans="1:10" s="20" customFormat="1">
      <c r="A71" s="34" t="s">
        <v>2247</v>
      </c>
      <c r="B71" s="23"/>
      <c r="C71" s="1614">
        <v>2057</v>
      </c>
      <c r="D71" s="78"/>
      <c r="E71" s="1615">
        <v>2052</v>
      </c>
      <c r="F71" s="78"/>
      <c r="G71" s="77">
        <v>2050</v>
      </c>
      <c r="I71" s="77">
        <v>2040</v>
      </c>
    </row>
    <row r="72" spans="1:10" s="20" customFormat="1">
      <c r="A72" s="34" t="s">
        <v>2246</v>
      </c>
      <c r="B72" s="23"/>
      <c r="C72" s="1614">
        <f>SUM(C68:C71)</f>
        <v>132971</v>
      </c>
      <c r="D72" s="78"/>
      <c r="E72" s="1614">
        <f>SUM(E68:E71)</f>
        <v>129985</v>
      </c>
      <c r="F72" s="78"/>
      <c r="G72" s="1614">
        <f>SUM(G68:G71)</f>
        <v>127220</v>
      </c>
      <c r="I72" s="1614">
        <f>SUM(I68:I71)</f>
        <v>124650</v>
      </c>
    </row>
    <row r="73" spans="1:10" s="20" customFormat="1">
      <c r="A73" s="76" t="s">
        <v>2250</v>
      </c>
      <c r="B73" s="23"/>
      <c r="C73" s="1617"/>
      <c r="D73" s="78"/>
      <c r="E73" s="1616"/>
      <c r="F73" s="78"/>
      <c r="G73" s="77"/>
      <c r="I73" s="77"/>
    </row>
    <row r="74" spans="1:10" s="20" customFormat="1">
      <c r="A74" s="34" t="s">
        <v>941</v>
      </c>
      <c r="B74" s="23"/>
      <c r="C74" s="1614">
        <v>13731</v>
      </c>
      <c r="D74" s="78"/>
      <c r="E74" s="1615">
        <v>12935</v>
      </c>
      <c r="F74" s="78"/>
      <c r="G74" s="77">
        <v>12185</v>
      </c>
      <c r="I74" s="77">
        <v>11480</v>
      </c>
    </row>
    <row r="75" spans="1:10" s="20" customFormat="1">
      <c r="A75" s="34" t="s">
        <v>2249</v>
      </c>
      <c r="B75" s="23"/>
      <c r="C75" s="1614">
        <v>149967</v>
      </c>
      <c r="D75" s="78"/>
      <c r="E75" s="1615">
        <v>154187</v>
      </c>
      <c r="F75" s="78"/>
      <c r="G75" s="77">
        <v>158530</v>
      </c>
      <c r="I75" s="77">
        <v>163000</v>
      </c>
    </row>
    <row r="76" spans="1:10" s="20" customFormat="1">
      <c r="A76" s="34" t="s">
        <v>2248</v>
      </c>
      <c r="B76" s="23"/>
      <c r="C76" s="1614">
        <v>7463</v>
      </c>
      <c r="D76" s="78"/>
      <c r="E76" s="1615">
        <v>5413</v>
      </c>
      <c r="F76" s="78"/>
      <c r="G76" s="77">
        <v>3930</v>
      </c>
      <c r="I76" s="77">
        <v>2850</v>
      </c>
    </row>
    <row r="77" spans="1:10" s="20" customFormat="1">
      <c r="A77" s="34" t="s">
        <v>2247</v>
      </c>
      <c r="B77" s="23"/>
      <c r="C77" s="1614">
        <v>402</v>
      </c>
      <c r="D77" s="78"/>
      <c r="E77" s="1615">
        <v>389</v>
      </c>
      <c r="F77" s="78"/>
      <c r="G77" s="77">
        <v>375</v>
      </c>
      <c r="I77" s="77">
        <v>365</v>
      </c>
    </row>
    <row r="78" spans="1:10" s="20" customFormat="1">
      <c r="A78" s="34" t="s">
        <v>2246</v>
      </c>
      <c r="B78" s="23"/>
      <c r="C78" s="1614">
        <f>SUM(C74:C77)</f>
        <v>171563</v>
      </c>
      <c r="D78" s="78"/>
      <c r="E78" s="1614">
        <f>SUM(E74:E77)</f>
        <v>172924</v>
      </c>
      <c r="F78" s="78"/>
      <c r="G78" s="1614">
        <f>SUM(G74:G77)</f>
        <v>175020</v>
      </c>
      <c r="I78" s="1614">
        <f>SUM(I74:I77)</f>
        <v>177695</v>
      </c>
    </row>
    <row r="79" spans="1:10" s="14" customFormat="1">
      <c r="A79" s="271"/>
      <c r="B79" s="1455"/>
    </row>
    <row r="80" spans="1:10" s="14" customFormat="1">
      <c r="A80" s="19" t="s">
        <v>1</v>
      </c>
      <c r="B80" s="18"/>
      <c r="C80" s="17"/>
      <c r="D80" s="15"/>
      <c r="E80" s="16"/>
      <c r="F80" s="15"/>
      <c r="G80" s="16"/>
      <c r="H80" s="15"/>
      <c r="I80" s="16"/>
      <c r="J80" s="15"/>
    </row>
    <row r="81" spans="1:10">
      <c r="A81" s="1613" t="s">
        <v>2245</v>
      </c>
      <c r="B81" s="1612"/>
      <c r="C81" s="1612"/>
      <c r="D81" s="1612"/>
      <c r="E81" s="1612"/>
      <c r="F81" s="1612"/>
      <c r="G81" s="1612"/>
      <c r="H81" s="1612"/>
      <c r="I81" s="1612"/>
      <c r="J81" s="1612"/>
    </row>
    <row r="82" spans="1:10" ht="37.5" customHeight="1">
      <c r="A82" s="1837" t="s">
        <v>2244</v>
      </c>
      <c r="B82" s="1838"/>
      <c r="C82" s="1838"/>
      <c r="D82" s="1838"/>
      <c r="E82" s="1838"/>
      <c r="F82" s="1838"/>
      <c r="G82" s="1838"/>
      <c r="H82" s="1838"/>
      <c r="I82" s="1838"/>
      <c r="J82" s="1838"/>
    </row>
    <row r="83" spans="1:10">
      <c r="A83" s="10"/>
      <c r="B83" s="9"/>
      <c r="C83" s="11"/>
      <c r="D83" s="9"/>
      <c r="E83" s="11"/>
      <c r="F83" s="9"/>
      <c r="G83" s="11"/>
      <c r="H83" s="9"/>
      <c r="I83" s="11"/>
      <c r="J83" s="9"/>
    </row>
    <row r="84" spans="1:10">
      <c r="A84" s="10"/>
      <c r="B84" s="9"/>
      <c r="C84" s="12"/>
      <c r="D84" s="9"/>
      <c r="E84" s="12"/>
      <c r="F84" s="9"/>
      <c r="G84" s="12"/>
      <c r="H84" s="9"/>
      <c r="I84" s="12"/>
      <c r="J84" s="9"/>
    </row>
    <row r="85" spans="1:10">
      <c r="A85" s="10"/>
      <c r="B85" s="9"/>
      <c r="C85" s="11"/>
      <c r="D85" s="9"/>
      <c r="E85" s="11"/>
      <c r="F85" s="9"/>
      <c r="G85" s="11"/>
      <c r="H85" s="9"/>
      <c r="I85" s="11"/>
      <c r="J85" s="9"/>
    </row>
    <row r="86" spans="1:10">
      <c r="A86" s="10"/>
      <c r="B86" s="9"/>
      <c r="C86" s="9"/>
      <c r="D86" s="9"/>
      <c r="E86" s="9"/>
      <c r="F86" s="9"/>
      <c r="G86" s="9"/>
      <c r="H86" s="9"/>
      <c r="I86" s="9"/>
      <c r="J86" s="9"/>
    </row>
    <row r="87" spans="1:10">
      <c r="A87" s="10"/>
      <c r="B87" s="9"/>
      <c r="C87" s="11"/>
      <c r="D87" s="9"/>
      <c r="E87" s="11"/>
      <c r="F87" s="9"/>
      <c r="G87" s="11"/>
      <c r="H87" s="9"/>
      <c r="I87" s="11"/>
      <c r="J87" s="9"/>
    </row>
    <row r="88" spans="1:10">
      <c r="A88" s="10"/>
      <c r="B88" s="9"/>
      <c r="C88" s="9"/>
      <c r="D88" s="9"/>
      <c r="E88" s="9"/>
      <c r="F88" s="9"/>
      <c r="G88" s="9"/>
      <c r="H88" s="9"/>
      <c r="I88" s="9"/>
      <c r="J88" s="9"/>
    </row>
    <row r="89" spans="1:10">
      <c r="A89" s="10"/>
      <c r="B89" s="9"/>
      <c r="C89" s="9"/>
      <c r="D89" s="9"/>
      <c r="E89" s="9"/>
      <c r="F89" s="9"/>
      <c r="G89" s="9"/>
      <c r="H89" s="9"/>
      <c r="I89" s="9"/>
      <c r="J89" s="9"/>
    </row>
    <row r="90" spans="1:10">
      <c r="A90" s="10"/>
      <c r="B90" s="9"/>
      <c r="C90" s="9"/>
      <c r="D90" s="9"/>
      <c r="E90" s="9"/>
      <c r="F90" s="9"/>
      <c r="G90" s="9"/>
      <c r="H90" s="9"/>
      <c r="I90" s="9"/>
      <c r="J90" s="9"/>
    </row>
    <row r="91" spans="1:10">
      <c r="B91" s="6"/>
      <c r="C91" s="6"/>
      <c r="D91" s="6"/>
      <c r="E91" s="7"/>
      <c r="F91" s="7"/>
    </row>
    <row r="92" spans="1:10">
      <c r="B92" s="6"/>
      <c r="C92" s="6"/>
      <c r="D92" s="6"/>
      <c r="E92" s="7"/>
      <c r="F92" s="7"/>
    </row>
    <row r="93" spans="1:10">
      <c r="B93" s="6"/>
      <c r="C93" s="6"/>
      <c r="D93" s="6"/>
      <c r="E93" s="7"/>
      <c r="F93" s="7"/>
    </row>
    <row r="94" spans="1:10">
      <c r="B94" s="6"/>
      <c r="C94" s="6"/>
      <c r="D94" s="6"/>
      <c r="E94" s="7"/>
      <c r="F94" s="7"/>
    </row>
    <row r="95" spans="1:10">
      <c r="B95" s="6"/>
      <c r="C95" s="6"/>
      <c r="D95" s="6"/>
      <c r="E95" s="7"/>
      <c r="F95" s="7"/>
    </row>
    <row r="96" spans="1:10">
      <c r="B96" s="6"/>
      <c r="C96" s="6"/>
      <c r="D96" s="6"/>
      <c r="E96" s="7"/>
      <c r="F96" s="7"/>
    </row>
    <row r="97" spans="2:6">
      <c r="B97" s="6"/>
      <c r="C97" s="6"/>
      <c r="D97" s="6"/>
      <c r="E97" s="7"/>
      <c r="F97" s="7"/>
    </row>
    <row r="98" spans="2:6">
      <c r="B98" s="6"/>
      <c r="C98" s="6"/>
      <c r="D98" s="6"/>
      <c r="E98" s="7"/>
      <c r="F98" s="7"/>
    </row>
    <row r="99" spans="2:6">
      <c r="B99" s="6"/>
      <c r="C99" s="6"/>
      <c r="D99" s="6"/>
      <c r="E99" s="7"/>
      <c r="F99" s="7"/>
    </row>
    <row r="100" spans="2:6">
      <c r="B100" s="6"/>
      <c r="C100" s="6"/>
      <c r="D100" s="6"/>
      <c r="E100" s="7"/>
      <c r="F100" s="7"/>
    </row>
    <row r="101" spans="2:6">
      <c r="B101" s="6"/>
      <c r="C101" s="6"/>
      <c r="D101" s="6"/>
      <c r="E101" s="7"/>
      <c r="F101" s="7"/>
    </row>
    <row r="102" spans="2:6">
      <c r="B102" s="6"/>
      <c r="C102" s="6"/>
      <c r="D102" s="6"/>
      <c r="E102" s="7"/>
      <c r="F102" s="7"/>
    </row>
    <row r="103" spans="2:6">
      <c r="B103" s="6"/>
      <c r="C103" s="6"/>
      <c r="D103" s="6"/>
      <c r="E103" s="7"/>
      <c r="F103" s="7"/>
    </row>
    <row r="104" spans="2:6">
      <c r="B104" s="6"/>
      <c r="C104" s="6"/>
      <c r="D104" s="6"/>
      <c r="E104" s="7"/>
      <c r="F104" s="7"/>
    </row>
    <row r="105" spans="2:6">
      <c r="B105" s="6"/>
      <c r="C105" s="6"/>
      <c r="D105" s="6"/>
      <c r="E105" s="7"/>
      <c r="F105" s="7"/>
    </row>
    <row r="106" spans="2:6">
      <c r="B106" s="6"/>
      <c r="C106" s="6"/>
      <c r="D106" s="6"/>
      <c r="E106" s="7"/>
      <c r="F106" s="7"/>
    </row>
    <row r="107" spans="2:6">
      <c r="B107" s="6"/>
      <c r="C107" s="6"/>
      <c r="D107" s="6"/>
      <c r="E107" s="7"/>
      <c r="F107" s="7"/>
    </row>
    <row r="108" spans="2:6">
      <c r="B108" s="6"/>
      <c r="C108" s="6"/>
      <c r="D108" s="6"/>
      <c r="E108" s="7"/>
      <c r="F108" s="7"/>
    </row>
    <row r="109" spans="2:6">
      <c r="B109" s="6"/>
      <c r="C109" s="6"/>
      <c r="D109" s="6"/>
      <c r="E109" s="7"/>
      <c r="F109" s="7"/>
    </row>
    <row r="110" spans="2:6">
      <c r="B110" s="6"/>
      <c r="C110" s="6"/>
      <c r="D110" s="6"/>
      <c r="E110" s="7"/>
      <c r="F110" s="7"/>
    </row>
    <row r="111" spans="2:6">
      <c r="B111" s="6"/>
      <c r="C111" s="6"/>
      <c r="D111" s="6"/>
      <c r="E111" s="7"/>
      <c r="F111" s="7"/>
    </row>
    <row r="112" spans="2:6">
      <c r="B112" s="6"/>
      <c r="C112" s="6"/>
      <c r="D112" s="6"/>
      <c r="E112" s="7"/>
      <c r="F112" s="7"/>
    </row>
    <row r="113" spans="2:6">
      <c r="B113" s="6"/>
      <c r="C113" s="6"/>
      <c r="D113" s="6"/>
      <c r="E113" s="7"/>
      <c r="F113" s="7"/>
    </row>
    <row r="114" spans="2:6">
      <c r="B114" s="6"/>
      <c r="C114" s="6"/>
      <c r="D114" s="6"/>
      <c r="E114" s="7"/>
      <c r="F114" s="7"/>
    </row>
    <row r="115" spans="2:6">
      <c r="B115" s="6"/>
      <c r="C115" s="6"/>
      <c r="D115" s="6"/>
      <c r="E115" s="7"/>
      <c r="F115" s="7"/>
    </row>
    <row r="116" spans="2:6">
      <c r="B116" s="6"/>
      <c r="C116" s="6"/>
      <c r="D116" s="6"/>
      <c r="E116" s="7"/>
      <c r="F116" s="7"/>
    </row>
    <row r="117" spans="2:6">
      <c r="B117" s="6"/>
      <c r="C117" s="6"/>
      <c r="D117" s="6"/>
      <c r="E117" s="7"/>
      <c r="F117" s="7"/>
    </row>
    <row r="118" spans="2:6">
      <c r="B118" s="6"/>
      <c r="C118" s="6"/>
      <c r="D118" s="6"/>
      <c r="E118" s="7"/>
      <c r="F118" s="7"/>
    </row>
    <row r="119" spans="2:6">
      <c r="B119" s="6"/>
      <c r="C119" s="6"/>
      <c r="D119" s="6"/>
      <c r="E119" s="7"/>
      <c r="F119" s="7"/>
    </row>
    <row r="120" spans="2:6">
      <c r="B120" s="6"/>
    </row>
    <row r="121" spans="2:6">
      <c r="B121" s="6"/>
    </row>
    <row r="122" spans="2:6">
      <c r="B122" s="6"/>
    </row>
    <row r="123" spans="2:6">
      <c r="B123" s="6"/>
    </row>
    <row r="124" spans="2:6">
      <c r="B124" s="6"/>
    </row>
    <row r="125" spans="2:6">
      <c r="B125" s="6"/>
    </row>
    <row r="126" spans="2:6">
      <c r="B126" s="6"/>
    </row>
    <row r="127" spans="2:6">
      <c r="B127" s="6"/>
    </row>
    <row r="128" spans="2:6">
      <c r="B128" s="6"/>
    </row>
    <row r="129" spans="2:2">
      <c r="B129" s="6"/>
    </row>
    <row r="130" spans="2:2">
      <c r="B130" s="6"/>
    </row>
    <row r="131" spans="2:2">
      <c r="B131" s="6"/>
    </row>
    <row r="132" spans="2:2">
      <c r="B132" s="6"/>
    </row>
    <row r="133" spans="2:2">
      <c r="B133" s="6"/>
    </row>
    <row r="134" spans="2:2">
      <c r="B134" s="6"/>
    </row>
    <row r="135" spans="2:2">
      <c r="B135" s="6"/>
    </row>
    <row r="136" spans="2:2">
      <c r="B136" s="6"/>
    </row>
  </sheetData>
  <mergeCells count="1">
    <mergeCell ref="A82:J82"/>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100" pageOrder="overThenDown" orientation="portrait" cellComments="atEnd"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J76"/>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4.5703125" style="995" bestFit="1"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2312</v>
      </c>
      <c r="C4" s="1041" t="s">
        <v>2311</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113"/>
      <c r="D9" s="1113"/>
      <c r="E9" s="1113"/>
      <c r="F9" s="1113"/>
      <c r="G9" s="1113"/>
      <c r="H9" s="1113"/>
      <c r="I9" s="1113"/>
      <c r="J9" s="1113"/>
    </row>
    <row r="10" spans="1:10" s="1018" customFormat="1">
      <c r="A10" s="1015" t="s">
        <v>2310</v>
      </c>
      <c r="B10" s="1019"/>
      <c r="C10" s="1113"/>
      <c r="D10" s="1113"/>
      <c r="E10" s="1113"/>
      <c r="F10" s="1113"/>
      <c r="G10" s="1113"/>
      <c r="H10" s="1113"/>
      <c r="I10" s="1113"/>
      <c r="J10" s="1113"/>
    </row>
    <row r="11" spans="1:10" s="1002" customFormat="1">
      <c r="A11" s="1014" t="s">
        <v>2309</v>
      </c>
      <c r="B11" s="1010"/>
      <c r="C11" s="424">
        <v>2112356</v>
      </c>
      <c r="D11" s="1111"/>
      <c r="E11" s="1008">
        <v>2293000</v>
      </c>
      <c r="F11" s="1111"/>
      <c r="G11" s="1008">
        <v>2510000</v>
      </c>
      <c r="H11" s="1111"/>
      <c r="I11" s="1008">
        <v>2545000</v>
      </c>
      <c r="J11" s="1111"/>
    </row>
    <row r="12" spans="1:10" s="1002" customFormat="1">
      <c r="A12" s="1014" t="s">
        <v>2308</v>
      </c>
      <c r="B12" s="1010"/>
      <c r="C12" s="1623">
        <v>1</v>
      </c>
      <c r="D12" s="1111"/>
      <c r="E12" s="1623">
        <v>1</v>
      </c>
      <c r="F12" s="1111"/>
      <c r="G12" s="1623">
        <v>1</v>
      </c>
      <c r="H12" s="1111"/>
      <c r="I12" s="1623">
        <v>1</v>
      </c>
      <c r="J12" s="1111"/>
    </row>
    <row r="13" spans="1:10" s="1002" customFormat="1">
      <c r="A13" s="1622"/>
      <c r="B13" s="1010"/>
      <c r="C13" s="1111"/>
      <c r="D13" s="1111"/>
      <c r="E13" s="1111"/>
      <c r="F13" s="1111"/>
      <c r="G13" s="1111"/>
      <c r="H13" s="1111"/>
      <c r="I13" s="1111"/>
      <c r="J13" s="1111"/>
    </row>
    <row r="14" spans="1:10" s="1051" customFormat="1">
      <c r="A14" s="1011" t="s">
        <v>1</v>
      </c>
      <c r="B14" s="1055"/>
      <c r="C14" s="1054"/>
      <c r="D14" s="1052"/>
      <c r="E14" s="1053"/>
      <c r="F14" s="1052"/>
      <c r="G14" s="1053"/>
      <c r="H14" s="1052"/>
      <c r="I14" s="1053"/>
      <c r="J14" s="1052"/>
    </row>
    <row r="15" spans="1:10" ht="27.75" customHeight="1">
      <c r="A15" s="1840" t="s">
        <v>2307</v>
      </c>
      <c r="B15" s="1756"/>
      <c r="C15" s="1757"/>
      <c r="D15" s="1756"/>
      <c r="E15" s="1757"/>
      <c r="F15" s="1756"/>
      <c r="G15" s="1757"/>
      <c r="H15" s="1756"/>
      <c r="I15" s="1757"/>
      <c r="J15" s="1756"/>
    </row>
    <row r="16" spans="1:10" ht="27.75" customHeight="1">
      <c r="A16" s="1839"/>
      <c r="B16" s="1756"/>
      <c r="C16" s="1757"/>
      <c r="D16" s="1756"/>
      <c r="E16" s="1757"/>
      <c r="F16" s="1756"/>
      <c r="G16" s="1757"/>
      <c r="H16" s="1756"/>
      <c r="I16" s="1757"/>
      <c r="J16" s="1756"/>
    </row>
    <row r="17" spans="1:10" ht="27.75" customHeight="1">
      <c r="A17" s="1839"/>
      <c r="B17" s="1756"/>
      <c r="C17" s="1757"/>
      <c r="D17" s="1756"/>
      <c r="E17" s="1757"/>
      <c r="F17" s="1756"/>
      <c r="G17" s="1757"/>
      <c r="H17" s="1756"/>
      <c r="I17" s="1757"/>
      <c r="J17" s="1756"/>
    </row>
    <row r="18" spans="1:10" ht="27.75" customHeight="1">
      <c r="A18" s="1839"/>
      <c r="B18" s="1756"/>
      <c r="C18" s="1757"/>
      <c r="D18" s="1756"/>
      <c r="E18" s="1757"/>
      <c r="F18" s="1756"/>
      <c r="G18" s="1757"/>
      <c r="H18" s="1756"/>
      <c r="I18" s="1757"/>
      <c r="J18" s="1756"/>
    </row>
    <row r="19" spans="1:10" ht="27.75" customHeight="1">
      <c r="A19" s="1839"/>
      <c r="B19" s="1756"/>
      <c r="C19" s="1757"/>
      <c r="D19" s="1756"/>
      <c r="E19" s="1757"/>
      <c r="F19" s="1756"/>
      <c r="G19" s="1757"/>
      <c r="H19" s="1756"/>
      <c r="I19" s="1757"/>
      <c r="J19" s="1756"/>
    </row>
    <row r="20" spans="1:10" ht="27.75" customHeight="1">
      <c r="A20" s="1839"/>
      <c r="B20" s="1756"/>
      <c r="C20" s="1757"/>
      <c r="D20" s="1756"/>
      <c r="E20" s="1757"/>
      <c r="F20" s="1756"/>
      <c r="G20" s="1757"/>
      <c r="H20" s="1756"/>
      <c r="I20" s="1757"/>
      <c r="J20" s="1756"/>
    </row>
    <row r="21" spans="1:10" ht="27.75" customHeight="1">
      <c r="A21" s="1839"/>
      <c r="B21" s="1756"/>
      <c r="C21" s="1757"/>
      <c r="D21" s="1756"/>
      <c r="E21" s="1757"/>
      <c r="F21" s="1756"/>
      <c r="G21" s="1757"/>
      <c r="H21" s="1756"/>
      <c r="I21" s="1757"/>
      <c r="J21" s="1756"/>
    </row>
    <row r="22" spans="1:10" ht="27.75" customHeight="1">
      <c r="A22" s="1839"/>
      <c r="B22" s="1756"/>
      <c r="C22" s="1757"/>
      <c r="D22" s="1756"/>
      <c r="E22" s="1757"/>
      <c r="F22" s="1756"/>
      <c r="G22" s="1757"/>
      <c r="H22" s="1756"/>
      <c r="I22" s="1757"/>
      <c r="J22" s="1756"/>
    </row>
    <row r="23" spans="1:10">
      <c r="A23" s="1047"/>
      <c r="B23" s="9"/>
      <c r="C23" s="11"/>
      <c r="D23" s="9"/>
      <c r="E23" s="11"/>
      <c r="F23" s="9"/>
      <c r="G23" s="11"/>
      <c r="H23" s="9"/>
      <c r="I23" s="11"/>
      <c r="J23" s="9"/>
    </row>
    <row r="24" spans="1:10">
      <c r="A24" s="1047"/>
      <c r="B24" s="9"/>
      <c r="C24" s="9"/>
      <c r="D24" s="9"/>
      <c r="E24" s="9"/>
      <c r="F24" s="9"/>
      <c r="G24" s="9"/>
      <c r="H24" s="9"/>
      <c r="I24" s="9"/>
      <c r="J24" s="9"/>
    </row>
    <row r="25" spans="1:10">
      <c r="A25" s="1047"/>
      <c r="B25" s="9"/>
      <c r="C25" s="11"/>
      <c r="D25" s="9"/>
      <c r="E25" s="11"/>
      <c r="F25" s="9"/>
      <c r="G25" s="11"/>
      <c r="H25" s="9"/>
      <c r="I25" s="11"/>
      <c r="J25" s="9"/>
    </row>
    <row r="26" spans="1:10">
      <c r="A26" s="1047"/>
      <c r="B26" s="9"/>
      <c r="C26" s="9"/>
      <c r="D26" s="9"/>
      <c r="E26" s="9"/>
      <c r="F26" s="9"/>
      <c r="G26" s="9"/>
      <c r="H26" s="9"/>
      <c r="I26" s="9"/>
      <c r="J26" s="9"/>
    </row>
    <row r="27" spans="1:10">
      <c r="A27" s="1047"/>
      <c r="B27" s="9"/>
      <c r="C27" s="11"/>
      <c r="D27" s="9"/>
      <c r="E27" s="11"/>
      <c r="F27" s="9"/>
      <c r="G27" s="11"/>
      <c r="H27" s="9"/>
      <c r="I27" s="11"/>
      <c r="J27" s="9"/>
    </row>
    <row r="28" spans="1:10">
      <c r="A28" s="1047"/>
      <c r="B28" s="9"/>
      <c r="C28" s="9"/>
      <c r="D28" s="9"/>
      <c r="E28" s="9"/>
      <c r="F28" s="9"/>
      <c r="G28" s="9"/>
      <c r="H28" s="9"/>
      <c r="I28" s="9"/>
      <c r="J28" s="9"/>
    </row>
    <row r="29" spans="1:10">
      <c r="A29" s="1047"/>
      <c r="B29" s="9"/>
      <c r="C29" s="9"/>
      <c r="D29" s="9"/>
      <c r="E29" s="9"/>
      <c r="F29" s="9"/>
      <c r="G29" s="9"/>
      <c r="H29" s="9"/>
      <c r="I29" s="9"/>
      <c r="J29" s="9"/>
    </row>
    <row r="30" spans="1:10">
      <c r="A30" s="1047"/>
      <c r="B30" s="9"/>
      <c r="C30" s="9"/>
      <c r="D30" s="9"/>
      <c r="E30" s="9"/>
      <c r="F30" s="9"/>
      <c r="G30" s="9"/>
      <c r="H30" s="9"/>
      <c r="I30" s="9"/>
      <c r="J30" s="9"/>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c r="C44" s="999"/>
      <c r="D44" s="999"/>
      <c r="E44" s="1000"/>
      <c r="F44" s="1000"/>
    </row>
    <row r="45" spans="2:6">
      <c r="B45" s="999"/>
      <c r="C45" s="999"/>
      <c r="D45" s="999"/>
      <c r="E45" s="1000"/>
      <c r="F45" s="1000"/>
    </row>
    <row r="46" spans="2:6">
      <c r="B46" s="999"/>
      <c r="C46" s="999"/>
      <c r="D46" s="999"/>
      <c r="E46" s="1000"/>
      <c r="F46" s="1000"/>
    </row>
    <row r="47" spans="2:6">
      <c r="B47" s="999"/>
      <c r="C47" s="999"/>
      <c r="D47" s="999"/>
      <c r="E47" s="1000"/>
      <c r="F47" s="1000"/>
    </row>
    <row r="48" spans="2:6">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c r="C53" s="999"/>
      <c r="D53" s="999"/>
      <c r="E53" s="1000"/>
      <c r="F53" s="1000"/>
    </row>
    <row r="54" spans="2:6">
      <c r="B54" s="999"/>
      <c r="C54" s="999"/>
      <c r="D54" s="999"/>
      <c r="E54" s="1000"/>
      <c r="F54" s="1000"/>
    </row>
    <row r="55" spans="2:6">
      <c r="B55" s="999"/>
      <c r="C55" s="999"/>
      <c r="D55" s="999"/>
      <c r="E55" s="1000"/>
      <c r="F55" s="1000"/>
    </row>
    <row r="56" spans="2:6">
      <c r="B56" s="999"/>
      <c r="C56" s="999"/>
      <c r="D56" s="999"/>
      <c r="E56" s="1000"/>
      <c r="F56" s="1000"/>
    </row>
    <row r="57" spans="2:6">
      <c r="B57" s="999"/>
      <c r="C57" s="999"/>
      <c r="D57" s="999"/>
      <c r="E57" s="1000"/>
      <c r="F57" s="1000"/>
    </row>
    <row r="58" spans="2:6">
      <c r="B58" s="999"/>
      <c r="C58" s="999"/>
      <c r="D58" s="999"/>
      <c r="E58" s="1000"/>
      <c r="F58" s="1000"/>
    </row>
    <row r="59" spans="2:6">
      <c r="B59" s="999"/>
      <c r="C59" s="999"/>
      <c r="D59" s="999"/>
      <c r="E59" s="1000"/>
      <c r="F59" s="1000"/>
    </row>
    <row r="60" spans="2:6">
      <c r="B60" s="999"/>
    </row>
    <row r="61" spans="2:6">
      <c r="B61" s="999"/>
    </row>
    <row r="62" spans="2:6">
      <c r="B62" s="999"/>
    </row>
    <row r="63" spans="2:6">
      <c r="B63" s="999"/>
    </row>
    <row r="64" spans="2:6">
      <c r="B64" s="999"/>
    </row>
    <row r="65" spans="2:2">
      <c r="B65" s="999"/>
    </row>
    <row r="66" spans="2:2">
      <c r="B66" s="999"/>
    </row>
    <row r="67" spans="2:2">
      <c r="B67" s="999"/>
    </row>
    <row r="68" spans="2:2">
      <c r="B68" s="999"/>
    </row>
    <row r="69" spans="2:2">
      <c r="B69" s="999"/>
    </row>
    <row r="70" spans="2:2">
      <c r="B70" s="999"/>
    </row>
    <row r="71" spans="2:2">
      <c r="B71" s="999"/>
    </row>
    <row r="72" spans="2:2">
      <c r="B72" s="999"/>
    </row>
    <row r="73" spans="2:2">
      <c r="B73" s="999"/>
    </row>
    <row r="74" spans="2:2">
      <c r="B74" s="999"/>
    </row>
    <row r="75" spans="2:2">
      <c r="B75" s="999"/>
    </row>
    <row r="76" spans="2:2">
      <c r="B76" s="999"/>
    </row>
  </sheetData>
  <mergeCells count="8">
    <mergeCell ref="A20:J20"/>
    <mergeCell ref="A21:J21"/>
    <mergeCell ref="A22:J22"/>
    <mergeCell ref="A15:J15"/>
    <mergeCell ref="A16:J16"/>
    <mergeCell ref="A17:J17"/>
    <mergeCell ref="A18:J18"/>
    <mergeCell ref="A19:J19"/>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5"/>
  <dimension ref="A1:J193"/>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18" sqref="A118"/>
    </sheetView>
  </sheetViews>
  <sheetFormatPr defaultRowHeight="12.75"/>
  <cols>
    <col min="1" max="1" width="49.85546875" style="999" customWidth="1"/>
    <col min="2" max="2" width="7.28515625" style="998" customWidth="1"/>
    <col min="3" max="3" width="14.42578125" style="997" customWidth="1"/>
    <col min="4" max="4" width="3" style="997" customWidth="1"/>
    <col min="5" max="5" width="14.42578125" style="996" bestFit="1" customWidth="1"/>
    <col min="6" max="6" width="2.7109375" style="995" customWidth="1"/>
    <col min="7" max="7" width="13.7109375" style="996" customWidth="1"/>
    <col min="8" max="8" width="2.7109375" style="995" customWidth="1"/>
    <col min="9" max="9" width="14.28515625" style="996" customWidth="1"/>
    <col min="10" max="10" width="2.710937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2423</v>
      </c>
      <c r="B4" s="1041" t="s">
        <v>2422</v>
      </c>
      <c r="C4" s="1041" t="s">
        <v>2421</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111"/>
      <c r="D9" s="1111"/>
      <c r="E9" s="1111"/>
      <c r="F9" s="1111"/>
      <c r="G9" s="1111"/>
      <c r="H9" s="1111"/>
      <c r="I9" s="1111"/>
      <c r="J9" s="1111"/>
    </row>
    <row r="10" spans="1:10" s="1018" customFormat="1">
      <c r="A10" s="1015" t="s">
        <v>2420</v>
      </c>
      <c r="B10" s="1019"/>
      <c r="C10" s="1111"/>
      <c r="D10" s="1111"/>
      <c r="E10" s="1111"/>
      <c r="F10" s="1111"/>
      <c r="G10" s="1111"/>
      <c r="H10" s="1111"/>
      <c r="I10" s="1111"/>
      <c r="J10" s="1111"/>
    </row>
    <row r="11" spans="1:10" s="1002" customFormat="1">
      <c r="A11" s="1014" t="s">
        <v>2419</v>
      </c>
      <c r="B11" s="1010"/>
      <c r="C11" s="1111"/>
      <c r="D11" s="1111"/>
      <c r="E11" s="1111"/>
      <c r="F11" s="1111"/>
      <c r="G11" s="1111"/>
      <c r="H11" s="1111"/>
      <c r="I11" s="1111"/>
      <c r="J11" s="1111"/>
    </row>
    <row r="12" spans="1:10" s="1002" customFormat="1">
      <c r="A12" s="1013" t="s">
        <v>2359</v>
      </c>
      <c r="B12" s="1010"/>
      <c r="C12" s="1625">
        <v>2038298</v>
      </c>
      <c r="D12" s="1111"/>
      <c r="E12" s="1625">
        <v>2913036</v>
      </c>
      <c r="F12" s="1111"/>
      <c r="G12" s="1625">
        <v>3000000</v>
      </c>
      <c r="H12" s="1111"/>
      <c r="I12" s="1625">
        <v>3000000</v>
      </c>
      <c r="J12" s="1111"/>
    </row>
    <row r="13" spans="1:10" s="1002" customFormat="1">
      <c r="A13" s="1013" t="s">
        <v>2418</v>
      </c>
      <c r="B13" s="1010"/>
      <c r="C13" s="1625">
        <v>78684</v>
      </c>
      <c r="D13" s="1111"/>
      <c r="E13" s="1625">
        <v>73688</v>
      </c>
      <c r="F13" s="1111"/>
      <c r="G13" s="1625">
        <v>75000</v>
      </c>
      <c r="H13" s="1111"/>
      <c r="I13" s="1625">
        <v>75000</v>
      </c>
      <c r="J13" s="1111"/>
    </row>
    <row r="14" spans="1:10" s="1002" customFormat="1">
      <c r="A14" s="1013" t="s">
        <v>2417</v>
      </c>
      <c r="B14" s="1010"/>
      <c r="C14" s="1634">
        <v>1.7999999999999999E-2</v>
      </c>
      <c r="D14" s="1111"/>
      <c r="E14" s="1634">
        <v>1.6E-2</v>
      </c>
      <c r="F14" s="1111"/>
      <c r="G14" s="1634">
        <v>1.4999999999999999E-2</v>
      </c>
      <c r="H14" s="1111"/>
      <c r="I14" s="1634">
        <v>1.4999999999999999E-2</v>
      </c>
      <c r="J14" s="1111"/>
    </row>
    <row r="15" spans="1:10" s="1002" customFormat="1">
      <c r="A15" s="1013" t="s">
        <v>2416</v>
      </c>
      <c r="B15" s="1010"/>
      <c r="C15" s="1625">
        <v>97953</v>
      </c>
      <c r="D15" s="1111"/>
      <c r="E15" s="1625">
        <v>66431</v>
      </c>
      <c r="F15" s="1111"/>
      <c r="G15" s="1625">
        <v>66500</v>
      </c>
      <c r="H15" s="1111"/>
      <c r="I15" s="1625">
        <v>66500</v>
      </c>
      <c r="J15" s="1111"/>
    </row>
    <row r="16" spans="1:10" s="1002" customFormat="1">
      <c r="A16" s="1014" t="s">
        <v>2415</v>
      </c>
      <c r="B16" s="1010"/>
      <c r="C16" s="1111"/>
      <c r="D16" s="1111"/>
      <c r="E16" s="1111"/>
      <c r="F16" s="1111"/>
      <c r="G16" s="1111"/>
      <c r="H16" s="1111"/>
      <c r="I16" s="1111"/>
      <c r="J16" s="1111"/>
    </row>
    <row r="17" spans="1:10" s="1002" customFormat="1">
      <c r="A17" s="1013" t="s">
        <v>2359</v>
      </c>
      <c r="B17" s="1010"/>
      <c r="C17" s="1008">
        <v>1600</v>
      </c>
      <c r="D17" s="1111"/>
      <c r="E17" s="1008">
        <v>1040</v>
      </c>
      <c r="F17" s="1111"/>
      <c r="G17" s="1008">
        <v>800</v>
      </c>
      <c r="H17" s="1111"/>
      <c r="I17" s="1008">
        <v>800</v>
      </c>
      <c r="J17" s="1111"/>
    </row>
    <row r="18" spans="1:10" s="1002" customFormat="1">
      <c r="A18" s="1013" t="s">
        <v>2413</v>
      </c>
      <c r="B18" s="1010"/>
      <c r="C18" s="1625">
        <v>8400</v>
      </c>
      <c r="D18" s="1111"/>
      <c r="E18" s="1625">
        <v>7713</v>
      </c>
      <c r="F18" s="1111"/>
      <c r="G18" s="1625">
        <v>7000</v>
      </c>
      <c r="H18" s="1111"/>
      <c r="I18" s="1625">
        <v>7000</v>
      </c>
      <c r="J18" s="1111"/>
    </row>
    <row r="19" spans="1:10" s="1002" customFormat="1">
      <c r="A19" s="1014" t="s">
        <v>2414</v>
      </c>
      <c r="B19" s="1010"/>
      <c r="C19" s="1111"/>
      <c r="D19" s="1111"/>
      <c r="E19" s="1111"/>
      <c r="F19" s="1111"/>
      <c r="G19" s="1111"/>
      <c r="H19" s="1111"/>
      <c r="I19" s="1111"/>
      <c r="J19" s="1111"/>
    </row>
    <row r="20" spans="1:10" s="1002" customFormat="1">
      <c r="A20" s="1013" t="s">
        <v>2359</v>
      </c>
      <c r="B20" s="1010"/>
      <c r="C20" s="1008">
        <v>7371</v>
      </c>
      <c r="D20" s="1111"/>
      <c r="E20" s="1008">
        <v>5703</v>
      </c>
      <c r="F20" s="1111"/>
      <c r="G20" s="1008">
        <v>5700</v>
      </c>
      <c r="H20" s="1111"/>
      <c r="I20" s="1008">
        <v>5700</v>
      </c>
      <c r="J20" s="1111"/>
    </row>
    <row r="21" spans="1:10" s="1002" customFormat="1">
      <c r="A21" s="1013" t="s">
        <v>2413</v>
      </c>
      <c r="B21" s="1010"/>
      <c r="C21" s="1008">
        <v>165810</v>
      </c>
      <c r="D21" s="1111"/>
      <c r="E21" s="1008">
        <v>194382</v>
      </c>
      <c r="F21" s="1111"/>
      <c r="G21" s="1008">
        <v>193500</v>
      </c>
      <c r="H21" s="1111"/>
      <c r="I21" s="1008">
        <v>193000</v>
      </c>
      <c r="J21" s="1111"/>
    </row>
    <row r="22" spans="1:10" s="1002" customFormat="1">
      <c r="A22" s="1014" t="s">
        <v>2412</v>
      </c>
      <c r="B22" s="1010"/>
      <c r="C22" s="1111"/>
      <c r="D22" s="1111"/>
      <c r="E22" s="1111"/>
      <c r="F22" s="1111"/>
      <c r="G22" s="1111"/>
      <c r="H22" s="1111"/>
      <c r="I22" s="1111"/>
      <c r="J22" s="1111"/>
    </row>
    <row r="23" spans="1:10" s="1002" customFormat="1">
      <c r="A23" s="1013" t="s">
        <v>2411</v>
      </c>
      <c r="B23" s="1010"/>
      <c r="C23" s="1111"/>
      <c r="D23" s="1111"/>
      <c r="E23" s="1111"/>
      <c r="F23" s="1111"/>
      <c r="G23" s="1111"/>
      <c r="H23" s="1111"/>
      <c r="I23" s="1111"/>
      <c r="J23" s="1111"/>
    </row>
    <row r="24" spans="1:10" s="1002" customFormat="1">
      <c r="A24" s="1081" t="s">
        <v>2410</v>
      </c>
      <c r="B24" s="1010"/>
      <c r="C24" s="1008">
        <v>358</v>
      </c>
      <c r="D24" s="1111"/>
      <c r="E24" s="1008">
        <v>357</v>
      </c>
      <c r="F24" s="1111"/>
      <c r="G24" s="1008">
        <v>395</v>
      </c>
      <c r="H24" s="1111"/>
      <c r="I24" s="1008">
        <v>395</v>
      </c>
      <c r="J24" s="1111"/>
    </row>
    <row r="25" spans="1:10" s="1002" customFormat="1">
      <c r="A25" s="1081" t="s">
        <v>2396</v>
      </c>
      <c r="B25" s="1010"/>
      <c r="C25" s="1637">
        <v>622653780</v>
      </c>
      <c r="D25" s="1111"/>
      <c r="E25" s="1637">
        <v>731433182</v>
      </c>
      <c r="F25" s="1111"/>
      <c r="G25" s="1637">
        <v>590255400</v>
      </c>
      <c r="H25" s="1111"/>
      <c r="I25" s="1637">
        <v>586813625</v>
      </c>
      <c r="J25" s="1111"/>
    </row>
    <row r="26" spans="1:10" s="1002" customFormat="1">
      <c r="A26" s="1081" t="s">
        <v>2409</v>
      </c>
      <c r="B26" s="1010"/>
      <c r="C26" s="1008">
        <v>132158</v>
      </c>
      <c r="D26" s="1111"/>
      <c r="E26" s="1008">
        <v>155349</v>
      </c>
      <c r="F26" s="1111"/>
      <c r="G26" s="1008">
        <v>149133</v>
      </c>
      <c r="H26" s="1111"/>
      <c r="I26" s="1008">
        <v>142604</v>
      </c>
      <c r="J26" s="1111"/>
    </row>
    <row r="27" spans="1:10" s="1002" customFormat="1">
      <c r="A27" s="1081" t="s">
        <v>2408</v>
      </c>
      <c r="B27" s="1010"/>
      <c r="C27" s="1637">
        <v>1476864</v>
      </c>
      <c r="D27" s="1111"/>
      <c r="E27" s="1637">
        <v>1661669</v>
      </c>
      <c r="F27" s="1111"/>
      <c r="G27" s="1637">
        <v>1498026</v>
      </c>
      <c r="H27" s="1111"/>
      <c r="I27" s="1637">
        <v>1577473</v>
      </c>
      <c r="J27" s="1111"/>
    </row>
    <row r="28" spans="1:10" s="1002" customFormat="1">
      <c r="A28" s="1013" t="s">
        <v>2407</v>
      </c>
      <c r="B28" s="1010"/>
      <c r="C28" s="1111"/>
      <c r="D28" s="1111"/>
      <c r="E28" s="1111"/>
      <c r="F28" s="1111"/>
      <c r="G28" s="1111"/>
      <c r="H28" s="1111"/>
      <c r="I28" s="1111"/>
      <c r="J28" s="1111"/>
    </row>
    <row r="29" spans="1:10" s="1002" customFormat="1">
      <c r="A29" s="1081" t="s">
        <v>2406</v>
      </c>
      <c r="B29" s="1010"/>
      <c r="C29" s="1625">
        <v>234</v>
      </c>
      <c r="D29" s="1111"/>
      <c r="E29" s="1625">
        <v>230</v>
      </c>
      <c r="F29" s="1111"/>
      <c r="G29" s="1625">
        <v>246</v>
      </c>
      <c r="H29" s="1111"/>
      <c r="I29" s="1625">
        <v>236</v>
      </c>
      <c r="J29" s="1111"/>
    </row>
    <row r="30" spans="1:10" s="1002" customFormat="1">
      <c r="A30" s="1081" t="s">
        <v>2405</v>
      </c>
      <c r="B30" s="1010"/>
      <c r="C30" s="1637">
        <v>387452929</v>
      </c>
      <c r="D30" s="1111"/>
      <c r="E30" s="1637">
        <v>413206667</v>
      </c>
      <c r="F30" s="1111"/>
      <c r="G30" s="1637">
        <v>418017940</v>
      </c>
      <c r="H30" s="1111"/>
      <c r="I30" s="1637">
        <v>420000000</v>
      </c>
      <c r="J30" s="1111"/>
    </row>
    <row r="31" spans="1:10" s="1002" customFormat="1">
      <c r="A31" s="1081" t="s">
        <v>2404</v>
      </c>
      <c r="B31" s="1010"/>
      <c r="C31" s="1008">
        <v>119654</v>
      </c>
      <c r="D31" s="1111"/>
      <c r="E31" s="1008">
        <v>108026</v>
      </c>
      <c r="F31" s="1111"/>
      <c r="G31" s="1008">
        <v>130012</v>
      </c>
      <c r="H31" s="1111"/>
      <c r="I31" s="1008">
        <v>131000</v>
      </c>
      <c r="J31" s="1111"/>
    </row>
    <row r="32" spans="1:10" s="1002" customFormat="1">
      <c r="A32" s="1081" t="s">
        <v>2403</v>
      </c>
      <c r="B32" s="1010"/>
      <c r="C32" s="1640">
        <v>1655781</v>
      </c>
      <c r="D32" s="1111"/>
      <c r="E32" s="1008">
        <v>1796550</v>
      </c>
      <c r="F32" s="1111"/>
      <c r="G32" s="1008">
        <v>1817469</v>
      </c>
      <c r="H32" s="1111"/>
      <c r="I32" s="1008">
        <v>1900000</v>
      </c>
      <c r="J32" s="1111"/>
    </row>
    <row r="33" spans="1:10" s="1002" customFormat="1">
      <c r="A33" s="1081" t="s">
        <v>2402</v>
      </c>
      <c r="B33" s="1010"/>
      <c r="C33" s="1008">
        <v>2835</v>
      </c>
      <c r="D33" s="1111"/>
      <c r="E33" s="1008">
        <v>3260</v>
      </c>
      <c r="F33" s="1111"/>
      <c r="G33" s="1008">
        <v>3960</v>
      </c>
      <c r="H33" s="1111"/>
      <c r="I33" s="1008">
        <v>3960</v>
      </c>
      <c r="J33" s="1111"/>
    </row>
    <row r="34" spans="1:10" s="1002" customFormat="1">
      <c r="A34" s="1081" t="s">
        <v>2401</v>
      </c>
      <c r="B34" s="1010"/>
      <c r="C34" s="1625">
        <v>21896</v>
      </c>
      <c r="D34" s="1111"/>
      <c r="E34" s="1625">
        <v>20759</v>
      </c>
      <c r="F34" s="1111"/>
      <c r="G34" s="1625">
        <v>21280</v>
      </c>
      <c r="H34" s="1111"/>
      <c r="I34" s="1625">
        <v>21500</v>
      </c>
      <c r="J34" s="1111"/>
    </row>
    <row r="35" spans="1:10" s="1002" customFormat="1">
      <c r="A35" s="1081" t="s">
        <v>2400</v>
      </c>
      <c r="B35" s="1010"/>
      <c r="C35" s="1625">
        <v>15362</v>
      </c>
      <c r="D35" s="1111"/>
      <c r="E35" s="1625">
        <v>17950</v>
      </c>
      <c r="F35" s="1111"/>
      <c r="G35" s="1625">
        <v>23088</v>
      </c>
      <c r="H35" s="1111"/>
      <c r="I35" s="1625">
        <v>23100</v>
      </c>
      <c r="J35" s="1111"/>
    </row>
    <row r="36" spans="1:10" s="1002" customFormat="1">
      <c r="A36" s="1081" t="s">
        <v>2399</v>
      </c>
      <c r="B36" s="1010"/>
      <c r="C36" s="1638">
        <v>160004892</v>
      </c>
      <c r="D36" s="1639"/>
      <c r="E36" s="1638">
        <v>148603154</v>
      </c>
      <c r="F36" s="1111"/>
      <c r="G36" s="1637">
        <v>144889004</v>
      </c>
      <c r="H36" s="1111"/>
      <c r="I36" s="1637">
        <v>146000000</v>
      </c>
      <c r="J36" s="1111"/>
    </row>
    <row r="37" spans="1:10" s="1002" customFormat="1">
      <c r="A37" s="1013" t="s">
        <v>2398</v>
      </c>
      <c r="B37" s="1010"/>
      <c r="C37" s="1111"/>
      <c r="D37" s="1111"/>
      <c r="E37" s="1111"/>
      <c r="F37" s="1111"/>
      <c r="G37" s="1111"/>
      <c r="H37" s="1111"/>
      <c r="I37" s="1111"/>
      <c r="J37" s="1111"/>
    </row>
    <row r="38" spans="1:10" s="1002" customFormat="1">
      <c r="A38" s="1081" t="s">
        <v>2397</v>
      </c>
      <c r="B38" s="1010"/>
      <c r="C38" s="1625">
        <v>237</v>
      </c>
      <c r="D38" s="1111"/>
      <c r="E38" s="1625">
        <v>301</v>
      </c>
      <c r="F38" s="1111"/>
      <c r="G38" s="1625">
        <v>320</v>
      </c>
      <c r="H38" s="1111"/>
      <c r="I38" s="1625">
        <v>320</v>
      </c>
      <c r="J38" s="1111"/>
    </row>
    <row r="39" spans="1:10" s="1002" customFormat="1">
      <c r="A39" s="1081" t="s">
        <v>2396</v>
      </c>
      <c r="B39" s="1010"/>
      <c r="C39" s="1637">
        <v>7349656</v>
      </c>
      <c r="D39" s="1111"/>
      <c r="E39" s="1637">
        <v>3595571</v>
      </c>
      <c r="F39" s="1111"/>
      <c r="G39" s="1637">
        <v>8000000</v>
      </c>
      <c r="H39" s="1111"/>
      <c r="I39" s="1637">
        <v>8000000</v>
      </c>
      <c r="J39" s="1111"/>
    </row>
    <row r="40" spans="1:10" s="1002" customFormat="1">
      <c r="A40" s="1013" t="s">
        <v>2395</v>
      </c>
      <c r="B40" s="1010"/>
      <c r="C40" s="1111"/>
      <c r="D40" s="1111"/>
      <c r="E40" s="1111"/>
      <c r="F40" s="1111"/>
      <c r="G40" s="1111"/>
      <c r="H40" s="1111"/>
      <c r="I40" s="1111"/>
      <c r="J40" s="1111"/>
    </row>
    <row r="41" spans="1:10" s="1112" customFormat="1">
      <c r="A41" s="1636" t="s">
        <v>2393</v>
      </c>
      <c r="B41" s="1635"/>
      <c r="C41" s="1625">
        <v>257651</v>
      </c>
      <c r="D41" s="1008"/>
      <c r="E41" s="1625">
        <v>285024</v>
      </c>
      <c r="F41" s="1008"/>
      <c r="G41" s="1625">
        <v>275000</v>
      </c>
      <c r="H41" s="1008"/>
      <c r="I41" s="1625">
        <v>275000</v>
      </c>
      <c r="J41" s="1008"/>
    </row>
    <row r="42" spans="1:10" s="1002" customFormat="1">
      <c r="A42" s="1081" t="s">
        <v>2392</v>
      </c>
      <c r="B42" s="1010"/>
      <c r="C42" s="1008">
        <v>121489</v>
      </c>
      <c r="D42" s="1111"/>
      <c r="E42" s="1008">
        <v>139971</v>
      </c>
      <c r="F42" s="1111"/>
      <c r="G42" s="1008">
        <v>140000</v>
      </c>
      <c r="H42" s="1111"/>
      <c r="I42" s="1008">
        <v>140000</v>
      </c>
      <c r="J42" s="1111"/>
    </row>
    <row r="43" spans="1:10" s="1002" customFormat="1">
      <c r="A43" s="1013" t="s">
        <v>2394</v>
      </c>
      <c r="B43" s="1010"/>
      <c r="C43" s="1111"/>
      <c r="D43" s="1111"/>
      <c r="E43" s="1111"/>
      <c r="F43" s="1111"/>
      <c r="G43" s="1111"/>
      <c r="H43" s="1111"/>
      <c r="I43" s="1111"/>
      <c r="J43" s="1111"/>
    </row>
    <row r="44" spans="1:10" s="1002" customFormat="1">
      <c r="A44" s="1081" t="s">
        <v>2393</v>
      </c>
      <c r="B44" s="1010"/>
      <c r="C44" s="1625">
        <v>165240</v>
      </c>
      <c r="D44" s="1111"/>
      <c r="E44" s="1625">
        <v>129655</v>
      </c>
      <c r="F44" s="1111"/>
      <c r="G44" s="1625">
        <v>145000</v>
      </c>
      <c r="H44" s="1111"/>
      <c r="I44" s="1625">
        <v>170000</v>
      </c>
      <c r="J44" s="1111"/>
    </row>
    <row r="45" spans="1:10" s="1002" customFormat="1">
      <c r="A45" s="1081" t="s">
        <v>2392</v>
      </c>
      <c r="B45" s="1010"/>
      <c r="C45" s="1008">
        <v>50317</v>
      </c>
      <c r="D45" s="1111"/>
      <c r="E45" s="1008">
        <v>44906</v>
      </c>
      <c r="F45" s="1111"/>
      <c r="G45" s="1008">
        <v>45000</v>
      </c>
      <c r="H45" s="1111"/>
      <c r="I45" s="1008">
        <v>45000</v>
      </c>
      <c r="J45" s="1111"/>
    </row>
    <row r="46" spans="1:10" s="1002" customFormat="1">
      <c r="A46" s="1014" t="s">
        <v>2391</v>
      </c>
      <c r="B46" s="1010"/>
      <c r="C46" s="1111"/>
      <c r="D46" s="1111"/>
      <c r="E46" s="1111"/>
      <c r="F46" s="1111"/>
      <c r="G46" s="1111"/>
      <c r="H46" s="1111"/>
      <c r="I46" s="1111"/>
      <c r="J46" s="1111"/>
    </row>
    <row r="47" spans="1:10" s="1002" customFormat="1">
      <c r="A47" s="1013" t="s">
        <v>2390</v>
      </c>
      <c r="B47" s="1010"/>
      <c r="C47" s="1625">
        <v>672</v>
      </c>
      <c r="D47" s="1111"/>
      <c r="E47" s="1625">
        <v>1189</v>
      </c>
      <c r="F47" s="1111"/>
      <c r="G47" s="1625">
        <v>1000</v>
      </c>
      <c r="H47" s="1111"/>
      <c r="I47" s="1625">
        <v>1000</v>
      </c>
      <c r="J47" s="1111"/>
    </row>
    <row r="48" spans="1:10" s="1002" customFormat="1">
      <c r="A48" s="1013" t="s">
        <v>2389</v>
      </c>
      <c r="B48" s="1010"/>
      <c r="C48" s="1625">
        <v>7282</v>
      </c>
      <c r="D48" s="1111"/>
      <c r="E48" s="1625">
        <v>7377</v>
      </c>
      <c r="F48" s="1111"/>
      <c r="G48" s="1625">
        <v>7530</v>
      </c>
      <c r="H48" s="1111"/>
      <c r="I48" s="1625">
        <v>7550</v>
      </c>
      <c r="J48" s="1111"/>
    </row>
    <row r="49" spans="1:10" s="1002" customFormat="1">
      <c r="A49" s="1014" t="s">
        <v>2388</v>
      </c>
      <c r="B49" s="1010"/>
      <c r="C49" s="1111"/>
      <c r="D49" s="1111"/>
      <c r="E49" s="1111"/>
      <c r="F49" s="1111"/>
      <c r="G49" s="1111"/>
      <c r="H49" s="1111"/>
      <c r="I49" s="1111"/>
      <c r="J49" s="1111"/>
    </row>
    <row r="50" spans="1:10" s="1002" customFormat="1">
      <c r="A50" s="1013" t="s">
        <v>2387</v>
      </c>
      <c r="B50" s="1010"/>
      <c r="C50" s="1625">
        <v>160522</v>
      </c>
      <c r="D50" s="1111"/>
      <c r="E50" s="1625">
        <v>172113</v>
      </c>
      <c r="F50" s="1111"/>
      <c r="G50" s="1625">
        <v>179000</v>
      </c>
      <c r="H50" s="1111"/>
      <c r="I50" s="1625">
        <v>181000</v>
      </c>
      <c r="J50" s="1111"/>
    </row>
    <row r="51" spans="1:10" s="1002" customFormat="1">
      <c r="A51" s="1013" t="s">
        <v>2386</v>
      </c>
      <c r="B51" s="1010"/>
      <c r="C51" s="1625">
        <v>68585</v>
      </c>
      <c r="D51" s="1111"/>
      <c r="E51" s="1625">
        <v>69300</v>
      </c>
      <c r="F51" s="1111"/>
      <c r="G51" s="1625">
        <v>70000</v>
      </c>
      <c r="H51" s="1111"/>
      <c r="I51" s="1625">
        <v>70700</v>
      </c>
      <c r="J51" s="1111"/>
    </row>
    <row r="52" spans="1:10" s="1018" customFormat="1">
      <c r="A52" s="1015" t="s">
        <v>2385</v>
      </c>
      <c r="B52" s="1019"/>
      <c r="C52" s="1111"/>
      <c r="D52" s="1111"/>
      <c r="E52" s="1111"/>
      <c r="F52" s="1111"/>
      <c r="G52" s="1111"/>
      <c r="H52" s="1111"/>
      <c r="I52" s="1111"/>
      <c r="J52" s="1111"/>
    </row>
    <row r="53" spans="1:10" s="1002" customFormat="1">
      <c r="A53" s="1014" t="s">
        <v>2384</v>
      </c>
      <c r="B53" s="1010"/>
      <c r="C53" s="1008">
        <v>6500</v>
      </c>
      <c r="D53" s="1111"/>
      <c r="E53" s="1008">
        <v>7291</v>
      </c>
      <c r="F53" s="1111"/>
      <c r="G53" s="1008">
        <v>7200</v>
      </c>
      <c r="H53" s="1111"/>
      <c r="I53" s="1008">
        <v>7200</v>
      </c>
      <c r="J53" s="1111"/>
    </row>
    <row r="54" spans="1:10" s="1002" customFormat="1">
      <c r="A54" s="1014" t="s">
        <v>2383</v>
      </c>
      <c r="B54" s="1010"/>
      <c r="C54" s="1008">
        <v>2132</v>
      </c>
      <c r="D54" s="1111"/>
      <c r="E54" s="1008">
        <v>2137</v>
      </c>
      <c r="F54" s="1111"/>
      <c r="G54" s="1008">
        <v>2276</v>
      </c>
      <c r="H54" s="1111"/>
      <c r="I54" s="1008">
        <v>2288</v>
      </c>
      <c r="J54" s="1111"/>
    </row>
    <row r="55" spans="1:10" s="1002" customFormat="1">
      <c r="A55" s="1014" t="s">
        <v>2382</v>
      </c>
      <c r="B55" s="1010"/>
      <c r="C55" s="1120">
        <v>2821</v>
      </c>
      <c r="D55" s="1111"/>
      <c r="E55" s="1120">
        <v>2902</v>
      </c>
      <c r="F55" s="1111"/>
      <c r="G55" s="1120">
        <v>3300</v>
      </c>
      <c r="H55" s="1111"/>
      <c r="I55" s="1120">
        <v>3340</v>
      </c>
      <c r="J55" s="1111"/>
    </row>
    <row r="56" spans="1:10" s="1002" customFormat="1">
      <c r="A56" s="1014" t="s">
        <v>2381</v>
      </c>
      <c r="B56" s="1010"/>
      <c r="C56" s="1117">
        <v>12.3</v>
      </c>
      <c r="D56" s="1111"/>
      <c r="E56" s="1117">
        <v>15.5</v>
      </c>
      <c r="F56" s="1111"/>
      <c r="G56" s="1117">
        <v>19.7</v>
      </c>
      <c r="H56" s="1111"/>
      <c r="I56" s="1117">
        <v>20.2</v>
      </c>
      <c r="J56" s="1111"/>
    </row>
    <row r="57" spans="1:10" s="1002" customFormat="1">
      <c r="A57" s="1014" t="s">
        <v>2380</v>
      </c>
      <c r="B57" s="1010"/>
      <c r="C57" s="1117">
        <v>35.9</v>
      </c>
      <c r="D57" s="1111"/>
      <c r="E57" s="1117">
        <v>46.8</v>
      </c>
      <c r="F57" s="1111"/>
      <c r="G57" s="1117">
        <v>62.6</v>
      </c>
      <c r="H57" s="1111"/>
      <c r="I57" s="1117">
        <v>64.2</v>
      </c>
      <c r="J57" s="1111"/>
    </row>
    <row r="58" spans="1:10" s="1002" customFormat="1">
      <c r="A58" s="1014" t="s">
        <v>2379</v>
      </c>
      <c r="B58" s="1010"/>
      <c r="C58" s="1634">
        <v>0.34200000000000003</v>
      </c>
      <c r="D58" s="1111"/>
      <c r="E58" s="1634">
        <v>0.33300000000000002</v>
      </c>
      <c r="F58" s="1111"/>
      <c r="G58" s="1634">
        <v>0.314</v>
      </c>
      <c r="H58" s="1111"/>
      <c r="I58" s="1634">
        <v>0.315</v>
      </c>
      <c r="J58" s="1111"/>
    </row>
    <row r="59" spans="1:10" s="1018" customFormat="1">
      <c r="A59" s="1015" t="s">
        <v>2378</v>
      </c>
      <c r="B59" s="1019"/>
      <c r="C59" s="1111"/>
      <c r="D59" s="1111"/>
      <c r="E59" s="1111"/>
      <c r="F59" s="1111"/>
      <c r="G59" s="1111"/>
      <c r="H59" s="1111"/>
      <c r="I59" s="1111"/>
      <c r="J59" s="1111"/>
    </row>
    <row r="60" spans="1:10" s="1002" customFormat="1">
      <c r="A60" s="1014" t="s">
        <v>2377</v>
      </c>
      <c r="B60" s="1010"/>
      <c r="C60" s="1111"/>
      <c r="D60" s="1111"/>
      <c r="E60" s="1111"/>
      <c r="F60" s="1111"/>
      <c r="G60" s="1111"/>
      <c r="H60" s="1111"/>
      <c r="I60" s="1111"/>
      <c r="J60" s="1111"/>
    </row>
    <row r="61" spans="1:10" s="1002" customFormat="1">
      <c r="A61" s="1013" t="s">
        <v>2376</v>
      </c>
      <c r="B61" s="1010"/>
      <c r="C61" s="1008">
        <v>1063154</v>
      </c>
      <c r="D61" s="1111"/>
      <c r="E61" s="1008">
        <v>1560082</v>
      </c>
      <c r="F61" s="1111"/>
      <c r="G61" s="1008">
        <v>1250000</v>
      </c>
      <c r="H61" s="1111"/>
      <c r="I61" s="1008">
        <v>1050000</v>
      </c>
      <c r="J61" s="1111"/>
    </row>
    <row r="62" spans="1:10" s="1002" customFormat="1">
      <c r="A62" s="1013" t="s">
        <v>2375</v>
      </c>
      <c r="B62" s="1010"/>
      <c r="C62" s="1008">
        <v>324047</v>
      </c>
      <c r="D62" s="1111"/>
      <c r="E62" s="1008">
        <v>220996</v>
      </c>
      <c r="F62" s="1111"/>
      <c r="G62" s="1008">
        <v>120000</v>
      </c>
      <c r="H62" s="1111"/>
      <c r="I62" s="1008">
        <v>90000</v>
      </c>
      <c r="J62" s="1111"/>
    </row>
    <row r="63" spans="1:10" s="1002" customFormat="1">
      <c r="A63" s="1013" t="s">
        <v>2374</v>
      </c>
      <c r="B63" s="1010"/>
      <c r="C63" s="1008">
        <v>183995</v>
      </c>
      <c r="D63" s="1111"/>
      <c r="E63" s="1008">
        <v>378093</v>
      </c>
      <c r="F63" s="1111"/>
      <c r="G63" s="1008">
        <v>400000</v>
      </c>
      <c r="H63" s="1111"/>
      <c r="I63" s="1008">
        <v>400000</v>
      </c>
      <c r="J63" s="1111"/>
    </row>
    <row r="64" spans="1:10" s="1002" customFormat="1">
      <c r="A64" s="1013" t="s">
        <v>2373</v>
      </c>
      <c r="B64" s="1010"/>
      <c r="C64" s="1008">
        <v>846</v>
      </c>
      <c r="D64" s="1111"/>
      <c r="E64" s="1008">
        <v>234</v>
      </c>
      <c r="F64" s="1111"/>
      <c r="G64" s="1008">
        <v>200</v>
      </c>
      <c r="H64" s="1111"/>
      <c r="I64" s="1008">
        <v>100</v>
      </c>
      <c r="J64" s="1111"/>
    </row>
    <row r="65" spans="1:10" s="1002" customFormat="1">
      <c r="A65" s="1013" t="s">
        <v>2372</v>
      </c>
      <c r="B65" s="1010"/>
      <c r="C65" s="1008">
        <v>215064</v>
      </c>
      <c r="D65" s="1111"/>
      <c r="E65" s="1008">
        <v>350798</v>
      </c>
      <c r="F65" s="1111"/>
      <c r="G65" s="1008">
        <v>385000</v>
      </c>
      <c r="H65" s="1111"/>
      <c r="I65" s="1008">
        <v>385000</v>
      </c>
      <c r="J65" s="1111"/>
    </row>
    <row r="66" spans="1:10" s="1002" customFormat="1">
      <c r="A66" s="1013" t="s">
        <v>2371</v>
      </c>
      <c r="B66" s="1010"/>
      <c r="C66" s="1008">
        <v>2880000</v>
      </c>
      <c r="D66" s="1111"/>
      <c r="E66" s="1008">
        <v>2935076</v>
      </c>
      <c r="F66" s="1111"/>
      <c r="G66" s="1008">
        <v>3500000</v>
      </c>
      <c r="H66" s="1111"/>
      <c r="I66" s="1008">
        <v>3000000</v>
      </c>
      <c r="J66" s="1111"/>
    </row>
    <row r="67" spans="1:10" s="1002" customFormat="1">
      <c r="A67" s="1013" t="s">
        <v>2370</v>
      </c>
      <c r="B67" s="1010"/>
      <c r="C67" s="1008">
        <v>10492</v>
      </c>
      <c r="D67" s="1111"/>
      <c r="E67" s="1008">
        <v>8470</v>
      </c>
      <c r="F67" s="1111"/>
      <c r="G67" s="1008">
        <v>5000</v>
      </c>
      <c r="H67" s="1111"/>
      <c r="I67" s="1008">
        <v>2500</v>
      </c>
      <c r="J67" s="1111"/>
    </row>
    <row r="68" spans="1:10" s="1002" customFormat="1">
      <c r="A68" s="1013" t="s">
        <v>2369</v>
      </c>
      <c r="B68" s="1010"/>
      <c r="C68" s="1008">
        <v>356717</v>
      </c>
      <c r="D68" s="1111"/>
      <c r="E68" s="1008">
        <v>249901</v>
      </c>
      <c r="F68" s="1111"/>
      <c r="G68" s="1008">
        <v>249901</v>
      </c>
      <c r="H68" s="1111"/>
      <c r="I68" s="1008">
        <v>200000</v>
      </c>
      <c r="J68" s="1111"/>
    </row>
    <row r="69" spans="1:10" s="1002" customFormat="1">
      <c r="A69" s="1013" t="s">
        <v>2368</v>
      </c>
      <c r="B69" s="1010"/>
      <c r="C69" s="1008">
        <v>2374056</v>
      </c>
      <c r="D69" s="1111"/>
      <c r="E69" s="1008">
        <v>2884847</v>
      </c>
      <c r="F69" s="1111"/>
      <c r="G69" s="1008">
        <v>3000056</v>
      </c>
      <c r="H69" s="1111"/>
      <c r="I69" s="1008">
        <v>3000000</v>
      </c>
      <c r="J69" s="1111"/>
    </row>
    <row r="70" spans="1:10" s="1002" customFormat="1">
      <c r="A70" s="1013" t="s">
        <v>2367</v>
      </c>
      <c r="B70" s="1010"/>
      <c r="C70" s="1008">
        <v>7408371</v>
      </c>
      <c r="D70" s="1111"/>
      <c r="E70" s="1008">
        <v>8588497</v>
      </c>
      <c r="F70" s="1111"/>
      <c r="G70" s="1008">
        <v>8910157</v>
      </c>
      <c r="H70" s="1111"/>
      <c r="I70" s="1008">
        <v>8127600</v>
      </c>
      <c r="J70" s="1111"/>
    </row>
    <row r="71" spans="1:10" s="1002" customFormat="1">
      <c r="A71" s="1014" t="s">
        <v>2366</v>
      </c>
      <c r="B71" s="1010"/>
      <c r="C71" s="1111"/>
      <c r="D71" s="1111"/>
      <c r="E71" s="1111"/>
      <c r="F71" s="1111"/>
      <c r="G71" s="1111"/>
      <c r="H71" s="1111"/>
      <c r="I71" s="1111"/>
      <c r="J71" s="1111"/>
    </row>
    <row r="72" spans="1:10" s="1002" customFormat="1">
      <c r="A72" s="1013" t="s">
        <v>2365</v>
      </c>
      <c r="B72" s="1010"/>
      <c r="C72" s="1008">
        <v>3613441</v>
      </c>
      <c r="D72" s="1111"/>
      <c r="E72" s="1008">
        <v>3793564</v>
      </c>
      <c r="F72" s="1111"/>
      <c r="G72" s="1008">
        <v>3800000</v>
      </c>
      <c r="H72" s="1111"/>
      <c r="I72" s="1008">
        <v>3800000</v>
      </c>
      <c r="J72" s="1111"/>
    </row>
    <row r="73" spans="1:10" s="1002" customFormat="1">
      <c r="A73" s="1013" t="s">
        <v>2364</v>
      </c>
      <c r="B73" s="1010"/>
      <c r="C73" s="1008">
        <v>1044770</v>
      </c>
      <c r="D73" s="1111"/>
      <c r="E73" s="1008">
        <v>1042637</v>
      </c>
      <c r="F73" s="1111"/>
      <c r="G73" s="1008">
        <v>980000</v>
      </c>
      <c r="H73" s="1111"/>
      <c r="I73" s="1008">
        <v>980000</v>
      </c>
      <c r="J73" s="1111"/>
    </row>
    <row r="74" spans="1:10" s="1002" customFormat="1">
      <c r="A74" s="1013" t="s">
        <v>2363</v>
      </c>
      <c r="B74" s="1010"/>
      <c r="C74" s="1008">
        <v>993345</v>
      </c>
      <c r="D74" s="1111"/>
      <c r="E74" s="1008">
        <v>1003087</v>
      </c>
      <c r="F74" s="1111"/>
      <c r="G74" s="1008">
        <v>940000</v>
      </c>
      <c r="H74" s="1111"/>
      <c r="I74" s="1008">
        <v>940000</v>
      </c>
      <c r="J74" s="1111"/>
    </row>
    <row r="75" spans="1:10" s="1002" customFormat="1">
      <c r="A75" s="1013" t="s">
        <v>2362</v>
      </c>
      <c r="B75" s="1010"/>
      <c r="C75" s="1008">
        <v>6244807</v>
      </c>
      <c r="D75" s="1111"/>
      <c r="E75" s="1008">
        <v>6378387</v>
      </c>
      <c r="F75" s="1111"/>
      <c r="G75" s="1008">
        <v>6500000</v>
      </c>
      <c r="H75" s="1111"/>
      <c r="I75" s="1008">
        <v>6600000</v>
      </c>
      <c r="J75" s="1111"/>
    </row>
    <row r="76" spans="1:10" s="1002" customFormat="1">
      <c r="A76" s="1014" t="s">
        <v>2361</v>
      </c>
      <c r="B76" s="1010"/>
      <c r="C76" s="1111"/>
      <c r="D76" s="1111"/>
      <c r="E76" s="1111"/>
      <c r="F76" s="1111"/>
      <c r="G76" s="1111"/>
      <c r="H76" s="1111"/>
      <c r="I76" s="1111"/>
      <c r="J76" s="1111"/>
    </row>
    <row r="77" spans="1:10" s="1002" customFormat="1">
      <c r="A77" s="1013" t="s">
        <v>2360</v>
      </c>
      <c r="B77" s="1010"/>
      <c r="C77" s="424">
        <v>73356</v>
      </c>
      <c r="D77" s="1111"/>
      <c r="E77" s="1008">
        <v>81832</v>
      </c>
      <c r="F77" s="1111"/>
      <c r="G77" s="1008">
        <v>81000</v>
      </c>
      <c r="H77" s="1111"/>
      <c r="I77" s="1008">
        <v>81000</v>
      </c>
      <c r="J77" s="1111"/>
    </row>
    <row r="78" spans="1:10" s="1002" customFormat="1">
      <c r="A78" s="1013" t="s">
        <v>2359</v>
      </c>
      <c r="B78" s="1010"/>
      <c r="C78" s="424">
        <v>293942</v>
      </c>
      <c r="D78" s="1111"/>
      <c r="E78" s="1008">
        <v>283922</v>
      </c>
      <c r="F78" s="1111"/>
      <c r="G78" s="1008">
        <v>285000</v>
      </c>
      <c r="H78" s="1111"/>
      <c r="I78" s="1008">
        <v>285000</v>
      </c>
      <c r="J78" s="1111"/>
    </row>
    <row r="79" spans="1:10" s="1002" customFormat="1">
      <c r="A79" s="1013" t="s">
        <v>2358</v>
      </c>
      <c r="B79" s="1010"/>
      <c r="C79" s="424">
        <v>12667</v>
      </c>
      <c r="D79" s="1111"/>
      <c r="E79" s="1008">
        <v>12397</v>
      </c>
      <c r="F79" s="1111"/>
      <c r="G79" s="1008">
        <v>12500</v>
      </c>
      <c r="H79" s="1111"/>
      <c r="I79" s="1008">
        <v>12500</v>
      </c>
      <c r="J79" s="1111"/>
    </row>
    <row r="80" spans="1:10" s="1002" customFormat="1">
      <c r="A80" s="1014" t="s">
        <v>2357</v>
      </c>
      <c r="B80" s="1010"/>
      <c r="C80" s="1111"/>
      <c r="D80" s="1111"/>
      <c r="E80" s="1111"/>
      <c r="F80" s="1111"/>
      <c r="G80" s="1111"/>
      <c r="H80" s="1111"/>
      <c r="I80" s="1111"/>
      <c r="J80" s="1111"/>
    </row>
    <row r="81" spans="1:10" s="1002" customFormat="1">
      <c r="A81" s="1013" t="s">
        <v>2356</v>
      </c>
      <c r="B81" s="1010"/>
      <c r="C81" s="1633">
        <v>120000000</v>
      </c>
      <c r="D81" s="1111"/>
      <c r="E81" s="1633">
        <v>119949000</v>
      </c>
      <c r="F81" s="1111"/>
      <c r="G81" s="1633">
        <v>118000000</v>
      </c>
      <c r="H81" s="1111"/>
      <c r="I81" s="1633">
        <v>115000000</v>
      </c>
      <c r="J81" s="1111"/>
    </row>
    <row r="82" spans="1:10" s="1002" customFormat="1">
      <c r="A82" s="1013" t="s">
        <v>2355</v>
      </c>
      <c r="B82" s="1010"/>
      <c r="C82" s="424">
        <v>137932</v>
      </c>
      <c r="D82" s="1111"/>
      <c r="E82" s="1008">
        <v>184250</v>
      </c>
      <c r="F82" s="1111"/>
      <c r="G82" s="1008">
        <v>190000</v>
      </c>
      <c r="H82" s="1111"/>
      <c r="I82" s="1008">
        <v>190000</v>
      </c>
      <c r="J82" s="1111"/>
    </row>
    <row r="83" spans="1:10" s="1002" customFormat="1">
      <c r="A83" s="1014" t="s">
        <v>2354</v>
      </c>
      <c r="B83" s="1010"/>
      <c r="C83" s="1111"/>
      <c r="D83" s="1111"/>
      <c r="E83" s="1111"/>
      <c r="F83" s="1111"/>
      <c r="G83" s="1111"/>
      <c r="H83" s="1111"/>
      <c r="I83" s="1111"/>
      <c r="J83" s="1111"/>
    </row>
    <row r="84" spans="1:10" s="1002" customFormat="1">
      <c r="A84" s="1013" t="s">
        <v>2353</v>
      </c>
      <c r="B84" s="1010"/>
      <c r="C84" s="1008">
        <v>5431901</v>
      </c>
      <c r="D84" s="1111"/>
      <c r="E84" s="1008">
        <v>5546672</v>
      </c>
      <c r="F84" s="1111"/>
      <c r="G84" s="1008">
        <v>5400000</v>
      </c>
      <c r="H84" s="1111"/>
      <c r="I84" s="1008">
        <v>5400000</v>
      </c>
      <c r="J84" s="1111"/>
    </row>
    <row r="85" spans="1:10" s="1002" customFormat="1">
      <c r="A85" s="1013" t="s">
        <v>2352</v>
      </c>
      <c r="B85" s="1010"/>
      <c r="C85" s="1008">
        <v>233120</v>
      </c>
      <c r="D85" s="1111"/>
      <c r="E85" s="1008">
        <v>223933</v>
      </c>
      <c r="F85" s="1111"/>
      <c r="G85" s="1008">
        <v>200000</v>
      </c>
      <c r="H85" s="1111"/>
      <c r="I85" s="1008">
        <v>200000</v>
      </c>
      <c r="J85" s="1111"/>
    </row>
    <row r="86" spans="1:10" s="1002" customFormat="1">
      <c r="A86" s="1013" t="s">
        <v>2351</v>
      </c>
      <c r="B86" s="1010"/>
      <c r="C86" s="1008">
        <v>197383</v>
      </c>
      <c r="D86" s="1111"/>
      <c r="E86" s="1008">
        <v>166041</v>
      </c>
      <c r="F86" s="1111"/>
      <c r="G86" s="1008">
        <v>196000</v>
      </c>
      <c r="H86" s="1111"/>
      <c r="I86" s="1008">
        <v>165000</v>
      </c>
      <c r="J86" s="1111"/>
    </row>
    <row r="87" spans="1:10" s="1002" customFormat="1">
      <c r="A87" s="1013" t="s">
        <v>2350</v>
      </c>
      <c r="B87" s="1010"/>
      <c r="C87" s="424">
        <v>17769</v>
      </c>
      <c r="D87" s="1111"/>
      <c r="E87" s="1008">
        <v>17159</v>
      </c>
      <c r="F87" s="1111"/>
      <c r="G87" s="1008">
        <v>18000</v>
      </c>
      <c r="H87" s="1111"/>
      <c r="I87" s="1008">
        <v>18000</v>
      </c>
      <c r="J87" s="1111"/>
    </row>
    <row r="88" spans="1:10" s="1002" customFormat="1">
      <c r="A88" s="1013" t="s">
        <v>2349</v>
      </c>
      <c r="B88" s="1010"/>
      <c r="C88" s="424">
        <v>271511000</v>
      </c>
      <c r="D88" s="1111"/>
      <c r="E88" s="1008">
        <v>260963000</v>
      </c>
      <c r="F88" s="1111"/>
      <c r="G88" s="1008">
        <v>270000000</v>
      </c>
      <c r="H88" s="1111"/>
      <c r="I88" s="1008">
        <v>270000000</v>
      </c>
      <c r="J88" s="1111"/>
    </row>
    <row r="89" spans="1:10" s="1002" customFormat="1">
      <c r="A89" s="1014" t="s">
        <v>2348</v>
      </c>
      <c r="B89" s="1010"/>
      <c r="C89" s="1111"/>
      <c r="D89" s="1111"/>
      <c r="E89" s="1111"/>
      <c r="F89" s="1111"/>
      <c r="G89" s="1111"/>
      <c r="H89" s="1111"/>
      <c r="I89" s="1111"/>
      <c r="J89" s="1111"/>
    </row>
    <row r="90" spans="1:10" s="1002" customFormat="1">
      <c r="A90" s="1013" t="s">
        <v>2347</v>
      </c>
      <c r="B90" s="1010"/>
      <c r="C90" s="424">
        <v>193501</v>
      </c>
      <c r="D90" s="1111"/>
      <c r="E90" s="1008">
        <v>193410</v>
      </c>
      <c r="F90" s="1111"/>
      <c r="G90" s="1008">
        <v>195000</v>
      </c>
      <c r="H90" s="1111"/>
      <c r="I90" s="1008">
        <v>195000</v>
      </c>
      <c r="J90" s="1111"/>
    </row>
    <row r="91" spans="1:10" s="1002" customFormat="1">
      <c r="A91" s="1013" t="s">
        <v>2346</v>
      </c>
      <c r="B91" s="1010"/>
      <c r="C91" s="424">
        <v>238693</v>
      </c>
      <c r="D91" s="1111"/>
      <c r="E91" s="1008">
        <v>240790</v>
      </c>
      <c r="F91" s="1111"/>
      <c r="G91" s="1008">
        <v>243000</v>
      </c>
      <c r="H91" s="1111"/>
      <c r="I91" s="1008">
        <v>243000</v>
      </c>
      <c r="J91" s="1111"/>
    </row>
    <row r="92" spans="1:10" s="1002" customFormat="1">
      <c r="A92" s="1013" t="s">
        <v>2345</v>
      </c>
      <c r="B92" s="1010"/>
      <c r="C92" s="424">
        <v>448193</v>
      </c>
      <c r="D92" s="1111"/>
      <c r="E92" s="1008">
        <v>434589</v>
      </c>
      <c r="F92" s="1111"/>
      <c r="G92" s="1008">
        <v>440000</v>
      </c>
      <c r="H92" s="1111"/>
      <c r="I92" s="1008">
        <v>440000</v>
      </c>
      <c r="J92" s="1111"/>
    </row>
    <row r="93" spans="1:10" s="1002" customFormat="1">
      <c r="A93" s="1013" t="s">
        <v>2344</v>
      </c>
      <c r="B93" s="1010"/>
      <c r="C93" s="424">
        <v>88144</v>
      </c>
      <c r="D93" s="1111"/>
      <c r="E93" s="1008">
        <v>84799</v>
      </c>
      <c r="F93" s="1111"/>
      <c r="G93" s="1008">
        <v>85000</v>
      </c>
      <c r="H93" s="1111"/>
      <c r="I93" s="1008">
        <v>85000</v>
      </c>
      <c r="J93" s="1111"/>
    </row>
    <row r="94" spans="1:10" s="1002" customFormat="1">
      <c r="A94" s="1013" t="s">
        <v>2343</v>
      </c>
      <c r="B94" s="1010"/>
      <c r="C94" s="424">
        <v>53025</v>
      </c>
      <c r="D94" s="1111"/>
      <c r="E94" s="1008">
        <v>51009</v>
      </c>
      <c r="F94" s="1111"/>
      <c r="G94" s="1008">
        <v>51000</v>
      </c>
      <c r="H94" s="1111"/>
      <c r="I94" s="1008">
        <v>51000</v>
      </c>
      <c r="J94" s="1111"/>
    </row>
    <row r="95" spans="1:10" s="1002" customFormat="1">
      <c r="A95" s="1013" t="s">
        <v>2342</v>
      </c>
      <c r="B95" s="1010"/>
      <c r="C95" s="424">
        <v>81063</v>
      </c>
      <c r="D95" s="1111"/>
      <c r="E95" s="1008">
        <v>74833</v>
      </c>
      <c r="F95" s="1111"/>
      <c r="G95" s="1008">
        <v>75000</v>
      </c>
      <c r="H95" s="1111"/>
      <c r="I95" s="1008">
        <v>75000</v>
      </c>
      <c r="J95" s="1111"/>
    </row>
    <row r="96" spans="1:10" s="1002" customFormat="1">
      <c r="A96" s="1013" t="s">
        <v>2341</v>
      </c>
      <c r="B96" s="1010"/>
      <c r="C96" s="424">
        <v>3501</v>
      </c>
      <c r="D96" s="1111"/>
      <c r="E96" s="1008">
        <v>3310</v>
      </c>
      <c r="F96" s="1111"/>
      <c r="G96" s="1008">
        <v>3400</v>
      </c>
      <c r="H96" s="1111"/>
      <c r="I96" s="1008">
        <v>3400</v>
      </c>
      <c r="J96" s="1111"/>
    </row>
    <row r="97" spans="1:10" s="1002" customFormat="1">
      <c r="A97" s="1014" t="s">
        <v>2340</v>
      </c>
      <c r="B97" s="1010"/>
      <c r="C97" s="424"/>
      <c r="D97" s="1111"/>
      <c r="E97" s="1111"/>
      <c r="F97" s="1111"/>
      <c r="G97" s="1111"/>
      <c r="H97" s="1111"/>
      <c r="I97" s="1111"/>
      <c r="J97" s="1111"/>
    </row>
    <row r="98" spans="1:10" s="1002" customFormat="1">
      <c r="A98" s="1013" t="s">
        <v>2339</v>
      </c>
      <c r="B98" s="1010"/>
      <c r="C98" s="424">
        <v>16683806</v>
      </c>
      <c r="D98" s="1111"/>
      <c r="E98" s="1008">
        <v>17728761</v>
      </c>
      <c r="F98" s="1111"/>
      <c r="G98" s="1008">
        <v>19501637</v>
      </c>
      <c r="H98" s="1111"/>
      <c r="I98" s="1008">
        <v>21451800</v>
      </c>
      <c r="J98" s="1111"/>
    </row>
    <row r="99" spans="1:10" s="1002" customFormat="1">
      <c r="A99" s="1013" t="s">
        <v>2338</v>
      </c>
      <c r="B99" s="1010"/>
      <c r="C99" s="424">
        <v>23300</v>
      </c>
      <c r="D99" s="1111"/>
      <c r="E99" s="1008">
        <v>23509</v>
      </c>
      <c r="F99" s="1111"/>
      <c r="G99" s="1008">
        <v>24000</v>
      </c>
      <c r="H99" s="1111"/>
      <c r="I99" s="1008">
        <v>24500</v>
      </c>
      <c r="J99" s="1111"/>
    </row>
    <row r="100" spans="1:10" s="1002" customFormat="1">
      <c r="A100" s="1013" t="s">
        <v>2337</v>
      </c>
      <c r="B100" s="1010"/>
      <c r="C100" s="424">
        <v>121685</v>
      </c>
      <c r="D100" s="1111"/>
      <c r="E100" s="1008">
        <v>124226</v>
      </c>
      <c r="F100" s="1111"/>
      <c r="G100" s="1008">
        <v>126700</v>
      </c>
      <c r="H100" s="1111"/>
      <c r="I100" s="1008">
        <v>128000</v>
      </c>
      <c r="J100" s="1111"/>
    </row>
    <row r="101" spans="1:10" s="1002" customFormat="1">
      <c r="A101" s="1013" t="s">
        <v>2336</v>
      </c>
      <c r="B101" s="1010"/>
      <c r="C101" s="424">
        <v>38584</v>
      </c>
      <c r="D101" s="1111"/>
      <c r="E101" s="1008">
        <v>41496</v>
      </c>
      <c r="F101" s="1111"/>
      <c r="G101" s="1008">
        <v>43025</v>
      </c>
      <c r="H101" s="1111"/>
      <c r="I101" s="1008">
        <v>44725</v>
      </c>
      <c r="J101" s="1111"/>
    </row>
    <row r="102" spans="1:10" s="1630" customFormat="1">
      <c r="A102" s="1014" t="s">
        <v>2870</v>
      </c>
      <c r="B102" s="1632"/>
      <c r="C102" s="1625"/>
      <c r="D102" s="1625"/>
      <c r="E102" s="1625"/>
      <c r="F102" s="1625"/>
      <c r="G102" s="1625"/>
      <c r="H102" s="1625"/>
      <c r="I102" s="1625"/>
      <c r="J102" s="1625"/>
    </row>
    <row r="103" spans="1:10" s="1630" customFormat="1">
      <c r="A103" s="1013" t="s">
        <v>2335</v>
      </c>
      <c r="B103" s="1632"/>
      <c r="C103" s="1625"/>
      <c r="D103" s="1625"/>
      <c r="E103" s="1625"/>
      <c r="F103" s="1625"/>
      <c r="G103" s="1625"/>
      <c r="H103" s="1625"/>
      <c r="I103" s="1625"/>
      <c r="J103" s="1625"/>
    </row>
    <row r="104" spans="1:10" s="1630" customFormat="1">
      <c r="A104" s="1081" t="s">
        <v>2334</v>
      </c>
      <c r="B104" s="1632"/>
      <c r="C104" s="1625">
        <v>4609</v>
      </c>
      <c r="D104" s="1625"/>
      <c r="E104" s="1625">
        <v>4199</v>
      </c>
      <c r="F104" s="1625"/>
      <c r="G104" s="1625">
        <v>4650</v>
      </c>
      <c r="H104" s="1625"/>
      <c r="I104" s="1625">
        <v>4650</v>
      </c>
      <c r="J104" s="1625"/>
    </row>
    <row r="105" spans="1:10" s="1630" customFormat="1">
      <c r="A105" s="1081" t="s">
        <v>2333</v>
      </c>
      <c r="B105" s="1632"/>
      <c r="C105" s="1625">
        <v>647</v>
      </c>
      <c r="D105" s="1625"/>
      <c r="E105" s="1625">
        <v>653</v>
      </c>
      <c r="F105" s="1625"/>
      <c r="G105" s="1625">
        <v>650</v>
      </c>
      <c r="H105" s="1625"/>
      <c r="I105" s="1625">
        <v>650</v>
      </c>
      <c r="J105" s="1625"/>
    </row>
    <row r="106" spans="1:10" s="1630" customFormat="1">
      <c r="A106" s="1081" t="s">
        <v>2330</v>
      </c>
      <c r="B106" s="1632"/>
      <c r="C106" s="1625">
        <v>18895</v>
      </c>
      <c r="D106" s="1625"/>
      <c r="E106" s="1625">
        <v>17742</v>
      </c>
      <c r="F106" s="1625"/>
      <c r="G106" s="1625">
        <v>19000</v>
      </c>
      <c r="H106" s="1625"/>
      <c r="I106" s="1625">
        <v>19000</v>
      </c>
      <c r="J106" s="1625"/>
    </row>
    <row r="107" spans="1:10" s="1630" customFormat="1">
      <c r="A107" s="1013" t="s">
        <v>2332</v>
      </c>
      <c r="B107" s="1631"/>
      <c r="C107" s="1625"/>
      <c r="D107" s="1625"/>
      <c r="E107" s="1625"/>
      <c r="F107" s="1625"/>
      <c r="G107" s="1625"/>
      <c r="H107" s="1625"/>
      <c r="I107" s="1625"/>
      <c r="J107" s="1625"/>
    </row>
    <row r="108" spans="1:10" s="1630" customFormat="1">
      <c r="A108" s="1081" t="s">
        <v>2331</v>
      </c>
      <c r="B108" s="1631"/>
      <c r="C108" s="1625">
        <v>525</v>
      </c>
      <c r="D108" s="1625"/>
      <c r="E108" s="1625">
        <v>638</v>
      </c>
      <c r="F108" s="1625"/>
      <c r="G108" s="1625">
        <v>575</v>
      </c>
      <c r="H108" s="1625"/>
      <c r="I108" s="1625">
        <v>575</v>
      </c>
      <c r="J108" s="1625"/>
    </row>
    <row r="109" spans="1:10" s="1630" customFormat="1">
      <c r="A109" s="1081" t="s">
        <v>2330</v>
      </c>
      <c r="B109" s="1631"/>
      <c r="C109" s="1625">
        <v>680</v>
      </c>
      <c r="D109" s="1625"/>
      <c r="E109" s="1625">
        <v>505</v>
      </c>
      <c r="F109" s="1625"/>
      <c r="G109" s="1625">
        <v>750</v>
      </c>
      <c r="H109" s="1625"/>
      <c r="I109" s="1625">
        <v>750</v>
      </c>
      <c r="J109" s="1625"/>
    </row>
    <row r="110" spans="1:10" s="1630" customFormat="1">
      <c r="A110" s="1081" t="s">
        <v>2329</v>
      </c>
      <c r="B110" s="1631"/>
      <c r="C110" s="1625">
        <v>80</v>
      </c>
      <c r="D110" s="1625"/>
      <c r="E110" s="1625">
        <v>64</v>
      </c>
      <c r="F110" s="1625"/>
      <c r="G110" s="1625">
        <v>100</v>
      </c>
      <c r="H110" s="1625"/>
      <c r="I110" s="1625">
        <v>100</v>
      </c>
      <c r="J110" s="1625"/>
    </row>
    <row r="111" spans="1:10" s="1630" customFormat="1">
      <c r="A111" s="1013" t="s">
        <v>2328</v>
      </c>
      <c r="B111" s="1631"/>
      <c r="C111" s="1625"/>
      <c r="D111" s="1625"/>
      <c r="E111" s="1625"/>
      <c r="F111" s="1625"/>
      <c r="G111" s="1625"/>
      <c r="H111" s="1625"/>
      <c r="I111" s="1625"/>
      <c r="J111" s="1625"/>
    </row>
    <row r="112" spans="1:10" s="1630" customFormat="1">
      <c r="A112" s="1081" t="s">
        <v>2327</v>
      </c>
      <c r="B112" s="1631"/>
      <c r="C112" s="1625">
        <v>314</v>
      </c>
      <c r="D112" s="1625"/>
      <c r="E112" s="1625">
        <v>340</v>
      </c>
      <c r="F112" s="1625"/>
      <c r="G112" s="1625">
        <v>350</v>
      </c>
      <c r="H112" s="1625"/>
      <c r="I112" s="1625">
        <v>350</v>
      </c>
      <c r="J112" s="1625"/>
    </row>
    <row r="113" spans="1:10" s="1630" customFormat="1">
      <c r="A113" s="1081" t="s">
        <v>2326</v>
      </c>
      <c r="B113" s="1631"/>
      <c r="C113" s="1625">
        <v>3968</v>
      </c>
      <c r="D113" s="1625"/>
      <c r="E113" s="1625">
        <v>4135</v>
      </c>
      <c r="F113" s="1625"/>
      <c r="G113" s="1625">
        <v>4000</v>
      </c>
      <c r="H113" s="1625"/>
      <c r="I113" s="1625">
        <v>4000</v>
      </c>
      <c r="J113" s="1625"/>
    </row>
    <row r="114" spans="1:10" s="1630" customFormat="1">
      <c r="A114" s="1081" t="s">
        <v>2325</v>
      </c>
      <c r="B114" s="1631"/>
      <c r="C114" s="1625">
        <v>5218</v>
      </c>
      <c r="D114" s="1625"/>
      <c r="E114" s="1625">
        <v>4701</v>
      </c>
      <c r="F114" s="1625"/>
      <c r="G114" s="1625">
        <v>5500</v>
      </c>
      <c r="H114" s="1625"/>
      <c r="I114" s="1625">
        <v>5500</v>
      </c>
      <c r="J114" s="1625"/>
    </row>
    <row r="115" spans="1:10" s="1630" customFormat="1">
      <c r="A115" s="1081" t="s">
        <v>2324</v>
      </c>
      <c r="B115" s="1631"/>
      <c r="C115" s="1625">
        <v>461</v>
      </c>
      <c r="D115" s="1625"/>
      <c r="E115" s="1625">
        <v>463</v>
      </c>
      <c r="F115" s="1625"/>
      <c r="G115" s="1625">
        <v>475</v>
      </c>
      <c r="H115" s="1625"/>
      <c r="I115" s="1625">
        <v>475</v>
      </c>
      <c r="J115" s="1625"/>
    </row>
    <row r="116" spans="1:10" s="1630" customFormat="1">
      <c r="A116" s="1081" t="s">
        <v>2323</v>
      </c>
      <c r="B116" s="1631"/>
      <c r="C116" s="1625">
        <v>354</v>
      </c>
      <c r="D116" s="1625"/>
      <c r="E116" s="1625">
        <v>334</v>
      </c>
      <c r="F116" s="1625"/>
      <c r="G116" s="1625">
        <v>375</v>
      </c>
      <c r="H116" s="1625"/>
      <c r="I116" s="1625">
        <v>375</v>
      </c>
      <c r="J116" s="1625"/>
    </row>
    <row r="117" spans="1:10" s="1018" customFormat="1">
      <c r="A117" s="1015" t="s">
        <v>2322</v>
      </c>
      <c r="B117" s="1019"/>
      <c r="C117" s="1111"/>
      <c r="D117" s="1111"/>
      <c r="E117" s="1111"/>
      <c r="F117" s="1111"/>
      <c r="G117" s="1111"/>
      <c r="H117" s="1111"/>
      <c r="I117" s="1111"/>
      <c r="J117" s="1111"/>
    </row>
    <row r="118" spans="1:10" s="1002" customFormat="1">
      <c r="A118" s="1014" t="s">
        <v>2871</v>
      </c>
      <c r="B118" s="1010"/>
      <c r="C118" s="1624">
        <v>12</v>
      </c>
      <c r="D118" s="1624"/>
      <c r="E118" s="1624">
        <v>12</v>
      </c>
      <c r="F118" s="1111"/>
      <c r="G118" s="1624">
        <v>8</v>
      </c>
      <c r="H118" s="1111"/>
      <c r="I118" s="1624">
        <v>9</v>
      </c>
      <c r="J118" s="1111"/>
    </row>
    <row r="119" spans="1:10" s="1002" customFormat="1">
      <c r="A119" s="1014" t="s">
        <v>2321</v>
      </c>
      <c r="B119" s="1010"/>
      <c r="C119" s="1116"/>
      <c r="D119" s="1624"/>
      <c r="E119" s="1116"/>
      <c r="F119" s="1111"/>
      <c r="G119" s="1116"/>
      <c r="H119" s="1111"/>
      <c r="I119" s="1116"/>
      <c r="J119" s="1111"/>
    </row>
    <row r="120" spans="1:10" s="1002" customFormat="1">
      <c r="A120" s="1013" t="s">
        <v>2319</v>
      </c>
      <c r="B120" s="1010"/>
      <c r="C120" s="1624">
        <v>149</v>
      </c>
      <c r="D120" s="1624"/>
      <c r="E120" s="1624">
        <v>81</v>
      </c>
      <c r="F120" s="1111"/>
      <c r="G120" s="1624">
        <v>120</v>
      </c>
      <c r="H120" s="1111"/>
      <c r="I120" s="1624">
        <v>130</v>
      </c>
      <c r="J120" s="1111"/>
    </row>
    <row r="121" spans="1:10" s="1002" customFormat="1">
      <c r="A121" s="1013" t="s">
        <v>2872</v>
      </c>
      <c r="B121" s="1019"/>
      <c r="C121" s="1624">
        <v>1</v>
      </c>
      <c r="D121" s="1624"/>
      <c r="E121" s="1624">
        <v>2</v>
      </c>
      <c r="F121" s="1111"/>
      <c r="G121" s="1624">
        <v>5</v>
      </c>
      <c r="H121" s="1111"/>
      <c r="I121" s="1624">
        <v>3</v>
      </c>
      <c r="J121" s="1111"/>
    </row>
    <row r="122" spans="1:10" s="1002" customFormat="1">
      <c r="A122" s="1629" t="s">
        <v>2320</v>
      </c>
      <c r="B122" s="1010"/>
      <c r="C122" s="1624"/>
      <c r="D122" s="1624"/>
      <c r="E122" s="1624"/>
      <c r="F122" s="1111"/>
      <c r="G122" s="1111"/>
      <c r="H122" s="1111"/>
      <c r="I122" s="1111"/>
      <c r="J122" s="1111"/>
    </row>
    <row r="123" spans="1:10" s="425" customFormat="1">
      <c r="A123" s="1013" t="s">
        <v>2319</v>
      </c>
      <c r="B123" s="1628"/>
      <c r="C123" s="1627">
        <v>238</v>
      </c>
      <c r="D123" s="1627"/>
      <c r="E123" s="1627">
        <v>326</v>
      </c>
      <c r="F123" s="1626"/>
      <c r="G123" s="1627">
        <v>220</v>
      </c>
      <c r="H123" s="1626"/>
      <c r="I123" s="1627">
        <v>225</v>
      </c>
      <c r="J123" s="1626"/>
    </row>
    <row r="124" spans="1:10" s="1002" customFormat="1">
      <c r="A124" s="1014" t="s">
        <v>2318</v>
      </c>
      <c r="B124" s="1010"/>
      <c r="C124" s="1624"/>
      <c r="D124" s="1624"/>
      <c r="E124" s="1624"/>
      <c r="F124" s="1111"/>
      <c r="G124" s="1111"/>
      <c r="H124" s="1111"/>
      <c r="I124" s="1111"/>
      <c r="J124" s="1111"/>
    </row>
    <row r="125" spans="1:10" s="1002" customFormat="1">
      <c r="A125" s="1013" t="s">
        <v>2317</v>
      </c>
      <c r="B125" s="1010"/>
      <c r="C125" s="1624">
        <v>2</v>
      </c>
      <c r="D125" s="1624"/>
      <c r="E125" s="1624">
        <v>3</v>
      </c>
      <c r="F125" s="1111"/>
      <c r="G125" s="1624">
        <v>3</v>
      </c>
      <c r="H125" s="1111"/>
      <c r="I125" s="1624">
        <v>4</v>
      </c>
      <c r="J125" s="1111"/>
    </row>
    <row r="126" spans="1:10" s="1002" customFormat="1">
      <c r="A126" s="1013" t="s">
        <v>2316</v>
      </c>
      <c r="B126" s="1010"/>
      <c r="C126" s="1624">
        <v>18</v>
      </c>
      <c r="D126" s="1624"/>
      <c r="E126" s="1624">
        <v>38</v>
      </c>
      <c r="F126" s="1111"/>
      <c r="G126" s="1624">
        <v>45</v>
      </c>
      <c r="H126" s="1111"/>
      <c r="I126" s="1624">
        <v>40</v>
      </c>
      <c r="J126" s="1111"/>
    </row>
    <row r="127" spans="1:10" s="1002" customFormat="1">
      <c r="A127" s="1015" t="s">
        <v>2873</v>
      </c>
      <c r="B127" s="1010"/>
      <c r="C127" s="1624"/>
      <c r="D127" s="1624"/>
      <c r="E127" s="1624"/>
      <c r="F127" s="1111"/>
      <c r="G127" s="1624"/>
      <c r="H127" s="1111"/>
      <c r="I127" s="1111"/>
      <c r="J127" s="1111"/>
    </row>
    <row r="128" spans="1:10" s="1002" customFormat="1">
      <c r="A128" s="1014" t="s">
        <v>2315</v>
      </c>
      <c r="B128" s="1010"/>
      <c r="C128" s="1111"/>
      <c r="D128" s="1111"/>
      <c r="E128" s="1111"/>
      <c r="F128" s="1111"/>
      <c r="G128" s="1111"/>
      <c r="H128" s="1111"/>
      <c r="I128" s="1111"/>
      <c r="J128" s="1111"/>
    </row>
    <row r="129" spans="1:10" s="1002" customFormat="1">
      <c r="A129" s="1013" t="s">
        <v>2314</v>
      </c>
      <c r="B129" s="1010"/>
      <c r="C129" s="1625">
        <v>12005</v>
      </c>
      <c r="D129" s="1111"/>
      <c r="E129" s="1625">
        <v>11905</v>
      </c>
      <c r="F129" s="1111"/>
      <c r="G129" s="1625">
        <v>12842</v>
      </c>
      <c r="H129" s="1111"/>
      <c r="I129" s="1625">
        <v>13000</v>
      </c>
      <c r="J129" s="1111"/>
    </row>
    <row r="130" spans="1:10" s="1002" customFormat="1">
      <c r="A130" s="1013" t="s">
        <v>2313</v>
      </c>
      <c r="B130" s="1010"/>
      <c r="C130" s="1625">
        <v>77</v>
      </c>
      <c r="D130" s="1111"/>
      <c r="E130" s="1625">
        <v>70</v>
      </c>
      <c r="F130" s="1111"/>
      <c r="G130" s="1625">
        <v>70</v>
      </c>
      <c r="H130" s="1111"/>
      <c r="I130" s="1625">
        <v>70</v>
      </c>
      <c r="J130" s="1111"/>
    </row>
    <row r="131" spans="1:10" s="1002" customFormat="1">
      <c r="A131" s="1013"/>
      <c r="B131" s="1010"/>
      <c r="C131" s="1624"/>
      <c r="D131" s="1624"/>
      <c r="E131" s="1624"/>
      <c r="F131" s="1111"/>
      <c r="G131" s="1111"/>
      <c r="H131" s="1111"/>
      <c r="I131" s="1111"/>
      <c r="J131" s="1111"/>
    </row>
    <row r="132" spans="1:10" s="1051" customFormat="1">
      <c r="A132" s="1011" t="s">
        <v>1</v>
      </c>
      <c r="B132" s="1055"/>
      <c r="C132" s="1054"/>
      <c r="D132" s="1052"/>
      <c r="E132" s="1053"/>
      <c r="F132" s="1052"/>
      <c r="G132" s="1053"/>
      <c r="H132" s="1052"/>
      <c r="I132" s="1053"/>
      <c r="J132" s="1052"/>
    </row>
    <row r="133" spans="1:10">
      <c r="A133" s="1797" t="s">
        <v>2874</v>
      </c>
      <c r="B133" s="1756"/>
      <c r="C133" s="1757"/>
      <c r="D133" s="1756"/>
      <c r="E133" s="1757"/>
      <c r="F133" s="1756"/>
      <c r="G133" s="1757"/>
      <c r="H133" s="1756"/>
      <c r="I133" s="1757"/>
      <c r="J133" s="372"/>
    </row>
    <row r="134" spans="1:10" ht="16.5" customHeight="1">
      <c r="A134" s="1797" t="s">
        <v>2875</v>
      </c>
      <c r="B134" s="1756"/>
      <c r="C134" s="1757"/>
      <c r="D134" s="1756"/>
      <c r="E134" s="1757"/>
      <c r="F134" s="1756"/>
      <c r="G134" s="1757"/>
      <c r="H134" s="1756"/>
      <c r="I134" s="1757"/>
    </row>
    <row r="135" spans="1:10" ht="14.25" customHeight="1">
      <c r="A135" s="1797" t="s">
        <v>2876</v>
      </c>
      <c r="B135" s="1756"/>
      <c r="C135" s="1757"/>
      <c r="D135" s="1756"/>
      <c r="E135" s="1757"/>
      <c r="F135" s="1756"/>
      <c r="G135" s="1757"/>
      <c r="H135" s="1756"/>
      <c r="I135" s="1757"/>
      <c r="J135" s="1049"/>
    </row>
    <row r="136" spans="1:10" ht="27.75" customHeight="1">
      <c r="A136" s="1797"/>
      <c r="B136" s="1756"/>
      <c r="C136" s="1757"/>
      <c r="D136" s="1756"/>
      <c r="E136" s="1757"/>
      <c r="F136" s="1756"/>
      <c r="G136" s="1757"/>
      <c r="H136" s="1756"/>
      <c r="I136" s="1757"/>
      <c r="J136" s="372"/>
    </row>
    <row r="137" spans="1:10" ht="27.75" customHeight="1">
      <c r="A137" s="1839"/>
      <c r="B137" s="1756"/>
      <c r="C137" s="1757"/>
      <c r="D137" s="1756"/>
      <c r="E137" s="1757"/>
      <c r="F137" s="1756"/>
      <c r="G137" s="1757"/>
      <c r="H137" s="1756"/>
      <c r="I137" s="1757"/>
      <c r="J137" s="1756"/>
    </row>
    <row r="138" spans="1:10" ht="27.75" customHeight="1">
      <c r="A138" s="1839"/>
      <c r="B138" s="1756"/>
      <c r="C138" s="1757"/>
      <c r="D138" s="1756"/>
      <c r="E138" s="1757"/>
      <c r="F138" s="1756"/>
      <c r="G138" s="1757"/>
      <c r="H138" s="1756"/>
      <c r="I138" s="1757"/>
      <c r="J138" s="1756"/>
    </row>
    <row r="139" spans="1:10" ht="27.75" customHeight="1">
      <c r="A139" s="1839"/>
      <c r="B139" s="1756"/>
      <c r="C139" s="1757"/>
      <c r="D139" s="1756"/>
      <c r="E139" s="1757"/>
      <c r="F139" s="1756"/>
      <c r="G139" s="1757"/>
      <c r="H139" s="1756"/>
      <c r="I139" s="1757"/>
      <c r="J139" s="1756"/>
    </row>
    <row r="140" spans="1:10">
      <c r="A140" s="1047"/>
      <c r="B140" s="9"/>
      <c r="C140" s="11"/>
      <c r="D140" s="9"/>
      <c r="E140" s="11"/>
      <c r="F140" s="9"/>
      <c r="G140" s="11"/>
      <c r="H140" s="9"/>
      <c r="I140" s="11"/>
      <c r="J140" s="9"/>
    </row>
    <row r="141" spans="1:10">
      <c r="A141" s="1047"/>
      <c r="B141" s="9"/>
      <c r="C141" s="12"/>
      <c r="D141" s="9"/>
      <c r="E141" s="12"/>
      <c r="F141" s="9"/>
      <c r="G141" s="12"/>
      <c r="H141" s="9"/>
      <c r="I141" s="12"/>
      <c r="J141" s="9"/>
    </row>
    <row r="142" spans="1:10">
      <c r="A142" s="1047"/>
      <c r="B142" s="9"/>
      <c r="C142" s="11"/>
      <c r="D142" s="9"/>
      <c r="E142" s="11"/>
      <c r="F142" s="9"/>
      <c r="G142" s="11"/>
      <c r="H142" s="9"/>
      <c r="I142" s="11"/>
      <c r="J142" s="9"/>
    </row>
    <row r="143" spans="1:10">
      <c r="A143" s="1047"/>
      <c r="B143" s="9"/>
      <c r="C143" s="9"/>
      <c r="D143" s="9"/>
      <c r="E143" s="9"/>
      <c r="F143" s="9"/>
      <c r="G143" s="9"/>
      <c r="H143" s="9"/>
      <c r="I143" s="9"/>
      <c r="J143" s="9"/>
    </row>
    <row r="144" spans="1:10">
      <c r="A144" s="1047"/>
      <c r="B144" s="9"/>
      <c r="C144" s="11"/>
      <c r="D144" s="9"/>
      <c r="E144" s="11"/>
      <c r="F144" s="9"/>
      <c r="G144" s="11"/>
      <c r="H144" s="9"/>
      <c r="I144" s="11"/>
      <c r="J144" s="9"/>
    </row>
    <row r="145" spans="1:10">
      <c r="A145" s="1047"/>
      <c r="B145" s="9"/>
      <c r="C145" s="9"/>
      <c r="D145" s="9"/>
      <c r="E145" s="9"/>
      <c r="F145" s="9"/>
      <c r="G145" s="9"/>
      <c r="H145" s="9"/>
      <c r="I145" s="9"/>
      <c r="J145" s="9"/>
    </row>
    <row r="146" spans="1:10">
      <c r="A146" s="1047"/>
      <c r="B146" s="9"/>
      <c r="C146" s="9"/>
      <c r="D146" s="9"/>
      <c r="E146" s="9"/>
      <c r="F146" s="9"/>
      <c r="G146" s="9"/>
      <c r="H146" s="9"/>
      <c r="I146" s="9"/>
      <c r="J146" s="9"/>
    </row>
    <row r="147" spans="1:10">
      <c r="A147" s="1047"/>
      <c r="B147" s="9"/>
      <c r="C147" s="9"/>
      <c r="D147" s="9"/>
      <c r="E147" s="9"/>
      <c r="F147" s="9"/>
      <c r="G147" s="9"/>
      <c r="H147" s="9"/>
      <c r="I147" s="9"/>
      <c r="J147" s="9"/>
    </row>
    <row r="148" spans="1:10">
      <c r="B148" s="999"/>
      <c r="C148" s="999"/>
      <c r="D148" s="999"/>
      <c r="E148" s="1000"/>
      <c r="F148" s="1000"/>
    </row>
    <row r="149" spans="1:10">
      <c r="B149" s="999"/>
      <c r="C149" s="999"/>
      <c r="D149" s="999"/>
      <c r="E149" s="1000"/>
      <c r="F149" s="1000"/>
    </row>
    <row r="150" spans="1:10">
      <c r="B150" s="999"/>
      <c r="C150" s="999"/>
      <c r="D150" s="999"/>
      <c r="E150" s="1000"/>
      <c r="F150" s="1000"/>
    </row>
    <row r="151" spans="1:10">
      <c r="B151" s="999"/>
      <c r="C151" s="999"/>
      <c r="D151" s="999"/>
      <c r="E151" s="1000"/>
      <c r="F151" s="1000"/>
    </row>
    <row r="152" spans="1:10">
      <c r="B152" s="999"/>
      <c r="C152" s="999"/>
      <c r="D152" s="999"/>
      <c r="E152" s="1000"/>
      <c r="F152" s="1000"/>
    </row>
    <row r="153" spans="1:10">
      <c r="B153" s="999"/>
      <c r="C153" s="999"/>
      <c r="D153" s="999"/>
      <c r="E153" s="1000"/>
      <c r="F153" s="1000"/>
    </row>
    <row r="154" spans="1:10">
      <c r="B154" s="999"/>
      <c r="C154" s="999"/>
      <c r="D154" s="999"/>
      <c r="E154" s="1000"/>
      <c r="F154" s="1000"/>
    </row>
    <row r="155" spans="1:10">
      <c r="B155" s="999"/>
      <c r="C155" s="999"/>
      <c r="D155" s="999"/>
      <c r="E155" s="1000"/>
      <c r="F155" s="1000"/>
    </row>
    <row r="156" spans="1:10">
      <c r="B156" s="999"/>
      <c r="C156" s="999"/>
      <c r="D156" s="999"/>
      <c r="E156" s="1000"/>
      <c r="F156" s="1000"/>
    </row>
    <row r="157" spans="1:10">
      <c r="B157" s="999"/>
      <c r="C157" s="999"/>
      <c r="D157" s="999"/>
      <c r="E157" s="1000"/>
      <c r="F157" s="1000"/>
    </row>
    <row r="158" spans="1:10">
      <c r="B158" s="999"/>
      <c r="C158" s="999"/>
      <c r="D158" s="999"/>
      <c r="E158" s="1000"/>
      <c r="F158" s="1000"/>
    </row>
    <row r="159" spans="1:10">
      <c r="B159" s="999"/>
      <c r="C159" s="999"/>
      <c r="D159" s="999"/>
      <c r="E159" s="1000"/>
      <c r="F159" s="1000"/>
    </row>
    <row r="160" spans="1:10">
      <c r="B160" s="999"/>
      <c r="C160" s="999"/>
      <c r="D160" s="999"/>
      <c r="E160" s="1000"/>
      <c r="F160" s="1000"/>
    </row>
    <row r="161" spans="2:6">
      <c r="B161" s="999"/>
      <c r="C161" s="999"/>
      <c r="D161" s="999"/>
      <c r="E161" s="1000"/>
      <c r="F161" s="1000"/>
    </row>
    <row r="162" spans="2:6">
      <c r="B162" s="999"/>
      <c r="C162" s="999"/>
      <c r="D162" s="999"/>
      <c r="E162" s="1000"/>
      <c r="F162" s="1000"/>
    </row>
    <row r="163" spans="2:6">
      <c r="B163" s="999"/>
      <c r="C163" s="999"/>
      <c r="D163" s="999"/>
      <c r="E163" s="1000"/>
      <c r="F163" s="1000"/>
    </row>
    <row r="164" spans="2:6">
      <c r="B164" s="999"/>
      <c r="C164" s="999"/>
      <c r="D164" s="999"/>
      <c r="E164" s="1000"/>
      <c r="F164" s="1000"/>
    </row>
    <row r="165" spans="2:6">
      <c r="B165" s="999"/>
      <c r="C165" s="999"/>
      <c r="D165" s="999"/>
      <c r="E165" s="1000"/>
      <c r="F165" s="1000"/>
    </row>
    <row r="166" spans="2:6">
      <c r="B166" s="999"/>
      <c r="C166" s="999"/>
      <c r="D166" s="999"/>
      <c r="E166" s="1000"/>
      <c r="F166" s="1000"/>
    </row>
    <row r="167" spans="2:6">
      <c r="B167" s="999"/>
      <c r="C167" s="999"/>
      <c r="D167" s="999"/>
      <c r="E167" s="1000"/>
      <c r="F167" s="1000"/>
    </row>
    <row r="168" spans="2:6">
      <c r="B168" s="999"/>
      <c r="C168" s="999"/>
      <c r="D168" s="999"/>
      <c r="E168" s="1000"/>
      <c r="F168" s="1000"/>
    </row>
    <row r="169" spans="2:6">
      <c r="B169" s="999"/>
      <c r="C169" s="999"/>
      <c r="D169" s="999"/>
      <c r="E169" s="1000"/>
      <c r="F169" s="1000"/>
    </row>
    <row r="170" spans="2:6">
      <c r="B170" s="999"/>
      <c r="C170" s="999"/>
      <c r="D170" s="999"/>
      <c r="E170" s="1000"/>
      <c r="F170" s="1000"/>
    </row>
    <row r="171" spans="2:6">
      <c r="B171" s="999"/>
      <c r="C171" s="999"/>
      <c r="D171" s="999"/>
      <c r="E171" s="1000"/>
      <c r="F171" s="1000"/>
    </row>
    <row r="172" spans="2:6">
      <c r="B172" s="999"/>
      <c r="C172" s="999"/>
      <c r="D172" s="999"/>
      <c r="E172" s="1000"/>
      <c r="F172" s="1000"/>
    </row>
    <row r="173" spans="2:6">
      <c r="B173" s="999"/>
      <c r="C173" s="999"/>
      <c r="D173" s="999"/>
      <c r="E173" s="1000"/>
      <c r="F173" s="1000"/>
    </row>
    <row r="174" spans="2:6">
      <c r="B174" s="999"/>
      <c r="C174" s="999"/>
      <c r="D174" s="999"/>
      <c r="E174" s="1000"/>
      <c r="F174" s="1000"/>
    </row>
    <row r="175" spans="2:6">
      <c r="B175" s="999"/>
      <c r="C175" s="999"/>
      <c r="D175" s="999"/>
      <c r="E175" s="1000"/>
      <c r="F175" s="1000"/>
    </row>
    <row r="176" spans="2:6">
      <c r="B176" s="999"/>
      <c r="C176" s="999"/>
      <c r="D176" s="999"/>
      <c r="E176" s="1000"/>
      <c r="F176" s="1000"/>
    </row>
    <row r="177" spans="2:2">
      <c r="B177" s="999"/>
    </row>
    <row r="178" spans="2:2">
      <c r="B178" s="999"/>
    </row>
    <row r="179" spans="2:2">
      <c r="B179" s="999"/>
    </row>
    <row r="180" spans="2:2">
      <c r="B180" s="999"/>
    </row>
    <row r="181" spans="2:2">
      <c r="B181" s="999"/>
    </row>
    <row r="182" spans="2:2">
      <c r="B182" s="999"/>
    </row>
    <row r="183" spans="2:2">
      <c r="B183" s="999"/>
    </row>
    <row r="184" spans="2:2">
      <c r="B184" s="999"/>
    </row>
    <row r="185" spans="2:2">
      <c r="B185" s="999"/>
    </row>
    <row r="186" spans="2:2">
      <c r="B186" s="999"/>
    </row>
    <row r="187" spans="2:2">
      <c r="B187" s="999"/>
    </row>
    <row r="188" spans="2:2">
      <c r="B188" s="999"/>
    </row>
    <row r="189" spans="2:2">
      <c r="B189" s="999"/>
    </row>
    <row r="190" spans="2:2">
      <c r="B190" s="999"/>
    </row>
    <row r="191" spans="2:2">
      <c r="B191" s="999"/>
    </row>
    <row r="192" spans="2:2">
      <c r="B192" s="999"/>
    </row>
    <row r="193" spans="2:2">
      <c r="B193" s="999"/>
    </row>
  </sheetData>
  <mergeCells count="7">
    <mergeCell ref="A137:J137"/>
    <mergeCell ref="A138:J138"/>
    <mergeCell ref="A139:J139"/>
    <mergeCell ref="A133:I133"/>
    <mergeCell ref="A136:I136"/>
    <mergeCell ref="A134:I134"/>
    <mergeCell ref="A135:I135"/>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2" pageOrder="overThenDown" orientation="portrait" cellComments="atEnd" r:id="rId1"/>
  <headerFooter alignWithMargins="0"/>
  <legacy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J107"/>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55" sqref="A55"/>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2.85546875" style="995" customWidth="1"/>
    <col min="9" max="9" width="13.7109375" style="996" customWidth="1"/>
    <col min="10" max="10" width="2.8554687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1278</v>
      </c>
      <c r="C4" s="1041" t="s">
        <v>1277</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111"/>
      <c r="D9" s="1111"/>
      <c r="E9" s="1111"/>
      <c r="F9" s="1111"/>
      <c r="G9" s="1111"/>
      <c r="H9" s="1111"/>
      <c r="I9" s="1111"/>
      <c r="J9" s="1111"/>
    </row>
    <row r="10" spans="1:10" s="1018" customFormat="1">
      <c r="A10" s="1642" t="s">
        <v>2465</v>
      </c>
      <c r="B10" s="1019"/>
      <c r="C10" s="1111"/>
      <c r="D10" s="1111"/>
      <c r="E10" s="1111"/>
      <c r="F10" s="1111"/>
      <c r="G10" s="1111"/>
      <c r="H10" s="1111"/>
      <c r="I10" s="1111"/>
      <c r="J10" s="1111"/>
    </row>
    <row r="11" spans="1:10" s="1002" customFormat="1">
      <c r="A11" s="1013" t="s">
        <v>2464</v>
      </c>
      <c r="B11" s="1010"/>
      <c r="C11" s="1633">
        <v>1745</v>
      </c>
      <c r="D11" s="1111"/>
      <c r="E11" s="1633">
        <v>1980</v>
      </c>
      <c r="F11" s="1111"/>
      <c r="G11" s="1633">
        <v>1900</v>
      </c>
      <c r="H11" s="1111"/>
      <c r="I11" s="1633">
        <v>1900</v>
      </c>
      <c r="J11" s="1111"/>
    </row>
    <row r="12" spans="1:10" s="1002" customFormat="1">
      <c r="A12" s="1013" t="s">
        <v>2463</v>
      </c>
      <c r="B12" s="1010"/>
      <c r="C12" s="1008">
        <v>856</v>
      </c>
      <c r="D12" s="1111"/>
      <c r="E12" s="1008">
        <v>524</v>
      </c>
      <c r="F12" s="1111"/>
      <c r="G12" s="1008">
        <v>500</v>
      </c>
      <c r="H12" s="1111"/>
      <c r="I12" s="1008">
        <v>500</v>
      </c>
      <c r="J12" s="1111"/>
    </row>
    <row r="13" spans="1:10" s="1018" customFormat="1">
      <c r="A13" s="1642" t="s">
        <v>2462</v>
      </c>
      <c r="B13" s="1019"/>
      <c r="C13" s="1111"/>
      <c r="D13" s="1111"/>
      <c r="E13" s="1111"/>
      <c r="F13" s="1111"/>
      <c r="G13" s="1111"/>
      <c r="H13" s="1111"/>
      <c r="I13" s="1111"/>
      <c r="J13" s="1111"/>
    </row>
    <row r="14" spans="1:10" s="1002" customFormat="1">
      <c r="A14" s="1013" t="s">
        <v>2461</v>
      </c>
      <c r="B14" s="1010"/>
      <c r="C14" s="1111"/>
      <c r="D14" s="1111"/>
      <c r="E14" s="1111"/>
      <c r="F14" s="1111"/>
      <c r="G14" s="1111"/>
      <c r="H14" s="1111"/>
      <c r="I14" s="1111"/>
      <c r="J14" s="1111"/>
    </row>
    <row r="15" spans="1:10" s="1002" customFormat="1">
      <c r="A15" s="1081" t="s">
        <v>2460</v>
      </c>
      <c r="B15" s="1010"/>
      <c r="C15" s="1637">
        <v>79398726</v>
      </c>
      <c r="D15" s="1111"/>
      <c r="E15" s="1637">
        <v>86225295</v>
      </c>
      <c r="F15" s="1111"/>
      <c r="G15" s="1637">
        <v>88606026</v>
      </c>
      <c r="H15" s="1111"/>
      <c r="I15" s="1637">
        <v>91463409</v>
      </c>
      <c r="J15" s="1111"/>
    </row>
    <row r="16" spans="1:10" s="1002" customFormat="1">
      <c r="A16" s="1081" t="s">
        <v>2459</v>
      </c>
      <c r="B16" s="1010"/>
      <c r="C16" s="1637">
        <v>8919203</v>
      </c>
      <c r="D16" s="1111"/>
      <c r="E16" s="1637">
        <v>9346087</v>
      </c>
      <c r="F16" s="1111"/>
      <c r="G16" s="1637">
        <v>9792438</v>
      </c>
      <c r="H16" s="1111"/>
      <c r="I16" s="1637">
        <v>10261550</v>
      </c>
      <c r="J16" s="1111"/>
    </row>
    <row r="17" spans="1:10" s="1002" customFormat="1">
      <c r="A17" s="1081" t="s">
        <v>2458</v>
      </c>
      <c r="B17" s="1010"/>
      <c r="C17" s="1637">
        <v>233995</v>
      </c>
      <c r="D17" s="1111"/>
      <c r="E17" s="1637">
        <v>224283</v>
      </c>
      <c r="F17" s="1111"/>
      <c r="G17" s="1637">
        <v>232756</v>
      </c>
      <c r="H17" s="1111"/>
      <c r="I17" s="1637">
        <v>240777</v>
      </c>
      <c r="J17" s="1111"/>
    </row>
    <row r="18" spans="1:10" s="1002" customFormat="1">
      <c r="A18" s="1081" t="s">
        <v>2457</v>
      </c>
      <c r="B18" s="1010"/>
      <c r="C18" s="1637">
        <v>1057465</v>
      </c>
      <c r="D18" s="1111"/>
      <c r="E18" s="1637">
        <v>1033108</v>
      </c>
      <c r="F18" s="1111"/>
      <c r="G18" s="1637">
        <v>985888</v>
      </c>
      <c r="H18" s="1111"/>
      <c r="I18" s="1637">
        <v>941872</v>
      </c>
      <c r="J18" s="1111"/>
    </row>
    <row r="19" spans="1:10" s="1002" customFormat="1">
      <c r="A19" s="1013" t="s">
        <v>2456</v>
      </c>
      <c r="B19" s="1010"/>
      <c r="C19" s="1111"/>
      <c r="D19" s="1111"/>
      <c r="E19" s="1111"/>
      <c r="F19" s="1111"/>
      <c r="G19" s="1111"/>
      <c r="H19" s="1111"/>
      <c r="I19" s="1111"/>
      <c r="J19" s="1111"/>
    </row>
    <row r="20" spans="1:10" s="1002" customFormat="1">
      <c r="A20" s="1081" t="s">
        <v>2455</v>
      </c>
      <c r="B20" s="1010"/>
      <c r="C20" s="1643">
        <v>4292943</v>
      </c>
      <c r="D20" s="1111"/>
      <c r="E20" s="1637">
        <v>4665423</v>
      </c>
      <c r="F20" s="1111"/>
      <c r="G20" s="1637">
        <v>5094832</v>
      </c>
      <c r="H20" s="1111"/>
      <c r="I20" s="1637">
        <v>5502810</v>
      </c>
      <c r="J20" s="1111"/>
    </row>
    <row r="21" spans="1:10" s="1002" customFormat="1">
      <c r="A21" s="1081" t="s">
        <v>2454</v>
      </c>
      <c r="B21" s="1010"/>
      <c r="C21" s="1643">
        <v>1102548</v>
      </c>
      <c r="D21" s="1111"/>
      <c r="E21" s="1637">
        <v>1251356</v>
      </c>
      <c r="F21" s="1111"/>
      <c r="G21" s="1637">
        <v>1510473</v>
      </c>
      <c r="H21" s="1111"/>
      <c r="I21" s="1637">
        <v>1685670</v>
      </c>
      <c r="J21" s="1111"/>
    </row>
    <row r="22" spans="1:10" s="1002" customFormat="1">
      <c r="A22" s="1081" t="s">
        <v>2453</v>
      </c>
      <c r="B22" s="1010"/>
      <c r="C22" s="1643">
        <v>119656</v>
      </c>
      <c r="D22" s="1111"/>
      <c r="E22" s="1637">
        <v>124067</v>
      </c>
      <c r="F22" s="1111"/>
      <c r="G22" s="1637">
        <v>122853</v>
      </c>
      <c r="H22" s="1111"/>
      <c r="I22" s="1637">
        <v>126539</v>
      </c>
      <c r="J22" s="1111"/>
    </row>
    <row r="23" spans="1:10" s="1002" customFormat="1">
      <c r="A23" s="1013" t="s">
        <v>2452</v>
      </c>
      <c r="B23" s="1010"/>
      <c r="C23" s="1637">
        <v>198378</v>
      </c>
      <c r="D23" s="1111"/>
      <c r="E23" s="1637">
        <v>209552</v>
      </c>
      <c r="F23" s="1111"/>
      <c r="G23" s="1637">
        <v>217083</v>
      </c>
      <c r="H23" s="1111"/>
      <c r="I23" s="1637">
        <v>226082</v>
      </c>
      <c r="J23" s="1111"/>
    </row>
    <row r="24" spans="1:10" s="1002" customFormat="1">
      <c r="A24" s="1013" t="s">
        <v>2451</v>
      </c>
      <c r="B24" s="1010"/>
      <c r="C24" s="1641">
        <v>524278</v>
      </c>
      <c r="D24" s="1111"/>
      <c r="E24" s="1625">
        <v>525791</v>
      </c>
      <c r="F24" s="1111"/>
      <c r="G24" s="1625">
        <v>524480</v>
      </c>
      <c r="H24" s="1111"/>
      <c r="I24" s="1625">
        <v>524466</v>
      </c>
      <c r="J24" s="1111"/>
    </row>
    <row r="25" spans="1:10" s="1002" customFormat="1">
      <c r="A25" s="1013" t="s">
        <v>2450</v>
      </c>
      <c r="B25" s="1010"/>
      <c r="C25" s="1625">
        <v>291052</v>
      </c>
      <c r="D25" s="1111"/>
      <c r="E25" s="1625">
        <v>299908</v>
      </c>
      <c r="F25" s="1111"/>
      <c r="G25" s="1625">
        <v>309446</v>
      </c>
      <c r="H25" s="1111"/>
      <c r="I25" s="1625">
        <v>319306</v>
      </c>
      <c r="J25" s="1111"/>
    </row>
    <row r="26" spans="1:10" s="1002" customFormat="1">
      <c r="A26" s="1013" t="s">
        <v>2449</v>
      </c>
      <c r="B26" s="1010"/>
      <c r="C26" s="1111"/>
      <c r="D26" s="1111"/>
      <c r="E26" s="1111"/>
      <c r="F26" s="1111"/>
      <c r="G26" s="1111"/>
      <c r="H26" s="1111"/>
      <c r="I26" s="1111"/>
      <c r="J26" s="1111"/>
    </row>
    <row r="27" spans="1:10" s="1002" customFormat="1">
      <c r="A27" s="1081" t="s">
        <v>2448</v>
      </c>
      <c r="B27" s="1010"/>
      <c r="C27" s="1625">
        <v>3022</v>
      </c>
      <c r="D27" s="1111"/>
      <c r="E27" s="1625">
        <v>2888</v>
      </c>
      <c r="F27" s="1111"/>
      <c r="G27" s="1625">
        <v>2755</v>
      </c>
      <c r="H27" s="1111"/>
      <c r="I27" s="1625">
        <v>2628</v>
      </c>
      <c r="J27" s="1111"/>
    </row>
    <row r="28" spans="1:10" s="1002" customFormat="1">
      <c r="A28" s="1081" t="s">
        <v>2447</v>
      </c>
      <c r="B28" s="1010"/>
      <c r="C28" s="1625">
        <v>408346</v>
      </c>
      <c r="D28" s="1111"/>
      <c r="E28" s="1625">
        <v>411544</v>
      </c>
      <c r="F28" s="1111"/>
      <c r="G28" s="1625">
        <v>414106</v>
      </c>
      <c r="H28" s="1111"/>
      <c r="I28" s="1625">
        <v>421467</v>
      </c>
      <c r="J28" s="1111"/>
    </row>
    <row r="29" spans="1:10" s="1002" customFormat="1">
      <c r="A29" s="1081" t="s">
        <v>2446</v>
      </c>
      <c r="B29" s="1010"/>
      <c r="C29" s="1625">
        <v>881626</v>
      </c>
      <c r="D29" s="1111"/>
      <c r="E29" s="1625">
        <v>888523</v>
      </c>
      <c r="F29" s="1111"/>
      <c r="G29" s="1625">
        <v>906234</v>
      </c>
      <c r="H29" s="1111"/>
      <c r="I29" s="1625">
        <v>924298</v>
      </c>
      <c r="J29" s="1111"/>
    </row>
    <row r="30" spans="1:10" s="1002" customFormat="1">
      <c r="A30" s="1081" t="s">
        <v>2445</v>
      </c>
      <c r="B30" s="1010"/>
      <c r="C30" s="1625">
        <v>144265</v>
      </c>
      <c r="D30" s="1111"/>
      <c r="E30" s="1625">
        <v>140482</v>
      </c>
      <c r="F30" s="1111"/>
      <c r="G30" s="1625">
        <v>138225</v>
      </c>
      <c r="H30" s="1111"/>
      <c r="I30" s="1625">
        <v>136124</v>
      </c>
      <c r="J30" s="1111"/>
    </row>
    <row r="31" spans="1:10" s="1002" customFormat="1">
      <c r="A31" s="1081" t="s">
        <v>2444</v>
      </c>
      <c r="B31" s="1010"/>
      <c r="C31" s="1625">
        <v>714852</v>
      </c>
      <c r="D31" s="1111"/>
      <c r="E31" s="1625">
        <v>716565</v>
      </c>
      <c r="F31" s="1111"/>
      <c r="G31" s="1625">
        <v>725403</v>
      </c>
      <c r="H31" s="1111"/>
      <c r="I31" s="1625">
        <v>734349</v>
      </c>
      <c r="J31" s="1111"/>
    </row>
    <row r="32" spans="1:10" s="1002" customFormat="1">
      <c r="A32" s="1081" t="s">
        <v>2443</v>
      </c>
      <c r="B32" s="1010"/>
      <c r="C32" s="1625">
        <v>176695</v>
      </c>
      <c r="D32" s="1111"/>
      <c r="E32" s="1625">
        <v>181282</v>
      </c>
      <c r="F32" s="1111"/>
      <c r="G32" s="1625">
        <v>187767</v>
      </c>
      <c r="H32" s="1111"/>
      <c r="I32" s="1625">
        <v>194754</v>
      </c>
      <c r="J32" s="1111"/>
    </row>
    <row r="33" spans="1:10" s="1002" customFormat="1">
      <c r="A33" s="1081" t="s">
        <v>2442</v>
      </c>
      <c r="B33" s="1010"/>
      <c r="C33" s="1625">
        <v>372134</v>
      </c>
      <c r="D33" s="1111"/>
      <c r="E33" s="1625">
        <v>381092</v>
      </c>
      <c r="F33" s="1111"/>
      <c r="G33" s="1625">
        <v>394049</v>
      </c>
      <c r="H33" s="1111"/>
      <c r="I33" s="1625">
        <v>407447</v>
      </c>
      <c r="J33" s="1111"/>
    </row>
    <row r="34" spans="1:10" s="1002" customFormat="1">
      <c r="A34" s="1013" t="s">
        <v>2441</v>
      </c>
      <c r="B34" s="1010"/>
      <c r="C34" s="1111"/>
      <c r="D34" s="1111"/>
      <c r="E34" s="1111"/>
      <c r="F34" s="1111"/>
      <c r="G34" s="1111"/>
      <c r="H34" s="1111"/>
      <c r="I34" s="1111"/>
      <c r="J34" s="1111"/>
    </row>
    <row r="35" spans="1:10" s="1002" customFormat="1">
      <c r="A35" s="1081" t="s">
        <v>2440</v>
      </c>
      <c r="B35" s="1010"/>
      <c r="C35" s="1625">
        <v>27502</v>
      </c>
      <c r="D35" s="1111"/>
      <c r="E35" s="1625">
        <v>30936</v>
      </c>
      <c r="F35" s="1111"/>
      <c r="G35" s="1625">
        <v>30000</v>
      </c>
      <c r="H35" s="1111"/>
      <c r="I35" s="1625">
        <v>30000</v>
      </c>
      <c r="J35" s="1111"/>
    </row>
    <row r="36" spans="1:10" s="1002" customFormat="1">
      <c r="A36" s="1081" t="s">
        <v>2439</v>
      </c>
      <c r="B36" s="1010"/>
      <c r="C36" s="1625">
        <v>9202</v>
      </c>
      <c r="D36" s="1111"/>
      <c r="E36" s="1625">
        <v>8726</v>
      </c>
      <c r="F36" s="1111"/>
      <c r="G36" s="1625">
        <v>10000</v>
      </c>
      <c r="H36" s="1111"/>
      <c r="I36" s="1625">
        <v>10000</v>
      </c>
      <c r="J36" s="1111"/>
    </row>
    <row r="37" spans="1:10" s="1002" customFormat="1">
      <c r="A37" s="1081" t="s">
        <v>2438</v>
      </c>
      <c r="B37" s="1010"/>
      <c r="C37" s="1625">
        <v>9865</v>
      </c>
      <c r="D37" s="1111"/>
      <c r="E37" s="1625">
        <v>10004</v>
      </c>
      <c r="F37" s="1111"/>
      <c r="G37" s="1625">
        <v>10000</v>
      </c>
      <c r="H37" s="1111"/>
      <c r="I37" s="1625">
        <v>10000</v>
      </c>
      <c r="J37" s="1111"/>
    </row>
    <row r="38" spans="1:10" s="1002" customFormat="1">
      <c r="A38" s="1081" t="s">
        <v>2437</v>
      </c>
      <c r="B38" s="1010"/>
      <c r="C38" s="1625">
        <v>37137</v>
      </c>
      <c r="D38" s="1111"/>
      <c r="E38" s="1625">
        <v>49195</v>
      </c>
      <c r="F38" s="1111"/>
      <c r="G38" s="1625">
        <v>45000</v>
      </c>
      <c r="H38" s="1111"/>
      <c r="I38" s="1625">
        <v>45000</v>
      </c>
      <c r="J38" s="1111"/>
    </row>
    <row r="39" spans="1:10" s="1002" customFormat="1">
      <c r="A39" s="1081" t="s">
        <v>2436</v>
      </c>
      <c r="B39" s="1010"/>
      <c r="C39" s="1625">
        <v>17028</v>
      </c>
      <c r="D39" s="1111"/>
      <c r="E39" s="1625">
        <v>15712</v>
      </c>
      <c r="F39" s="1111"/>
      <c r="G39" s="1625">
        <v>18000</v>
      </c>
      <c r="H39" s="1111"/>
      <c r="I39" s="1625">
        <v>18000</v>
      </c>
      <c r="J39" s="1111"/>
    </row>
    <row r="40" spans="1:10" s="1002" customFormat="1">
      <c r="A40" s="1081" t="s">
        <v>2435</v>
      </c>
      <c r="B40" s="1010"/>
      <c r="C40" s="1625">
        <v>11221</v>
      </c>
      <c r="D40" s="1111"/>
      <c r="E40" s="1625">
        <v>10843</v>
      </c>
      <c r="F40" s="1111"/>
      <c r="G40" s="1625">
        <v>12000</v>
      </c>
      <c r="H40" s="1111"/>
      <c r="I40" s="1625">
        <v>12000</v>
      </c>
      <c r="J40" s="1111"/>
    </row>
    <row r="41" spans="1:10" s="1002" customFormat="1">
      <c r="A41" s="1081" t="s">
        <v>2434</v>
      </c>
      <c r="B41" s="1010"/>
      <c r="C41" s="1625">
        <v>111116</v>
      </c>
      <c r="D41" s="1111"/>
      <c r="E41" s="1625">
        <v>104620</v>
      </c>
      <c r="F41" s="1111"/>
      <c r="G41" s="1625">
        <v>110000</v>
      </c>
      <c r="H41" s="1111"/>
      <c r="I41" s="1625">
        <v>110000</v>
      </c>
      <c r="J41" s="1111"/>
    </row>
    <row r="42" spans="1:10" s="1002" customFormat="1">
      <c r="A42" s="1013" t="s">
        <v>2433</v>
      </c>
      <c r="B42" s="1010"/>
      <c r="C42" s="1111"/>
      <c r="D42" s="1111"/>
      <c r="E42" s="1111"/>
      <c r="F42" s="1111"/>
      <c r="G42" s="1111"/>
      <c r="H42" s="1111"/>
      <c r="I42" s="1111"/>
      <c r="J42" s="1111"/>
    </row>
    <row r="43" spans="1:10" s="1002" customFormat="1">
      <c r="A43" s="1081" t="s">
        <v>2359</v>
      </c>
      <c r="B43" s="1010"/>
      <c r="C43" s="1625">
        <v>1032071</v>
      </c>
      <c r="D43" s="1111"/>
      <c r="E43" s="1625">
        <v>856528</v>
      </c>
      <c r="F43" s="1111"/>
      <c r="G43" s="1625">
        <v>873700</v>
      </c>
      <c r="H43" s="1111"/>
      <c r="I43" s="1625">
        <v>891000</v>
      </c>
      <c r="J43" s="1111"/>
    </row>
    <row r="44" spans="1:10" s="1002" customFormat="1">
      <c r="A44" s="1081" t="s">
        <v>2432</v>
      </c>
      <c r="B44" s="1010"/>
      <c r="C44" s="1625">
        <v>15992</v>
      </c>
      <c r="D44" s="1111"/>
      <c r="E44" s="1625">
        <v>16175</v>
      </c>
      <c r="F44" s="1111"/>
      <c r="G44" s="1625">
        <v>16500</v>
      </c>
      <c r="H44" s="1111"/>
      <c r="I44" s="1625">
        <v>168000</v>
      </c>
      <c r="J44" s="1111"/>
    </row>
    <row r="45" spans="1:10" s="1002" customFormat="1">
      <c r="A45" s="1081" t="s">
        <v>2431</v>
      </c>
      <c r="B45" s="1010"/>
      <c r="C45" s="1625">
        <v>56326</v>
      </c>
      <c r="D45" s="1111"/>
      <c r="E45" s="1625">
        <v>54697</v>
      </c>
      <c r="F45" s="1111"/>
      <c r="G45" s="1625">
        <v>54150</v>
      </c>
      <c r="H45" s="1111"/>
      <c r="I45" s="1625">
        <v>55200</v>
      </c>
      <c r="J45" s="1111"/>
    </row>
    <row r="46" spans="1:10" s="1002" customFormat="1">
      <c r="A46" s="1081" t="s">
        <v>2413</v>
      </c>
      <c r="B46" s="1010"/>
      <c r="C46" s="1625">
        <v>23902</v>
      </c>
      <c r="D46" s="1111"/>
      <c r="E46" s="1625">
        <v>31413</v>
      </c>
      <c r="F46" s="1111"/>
      <c r="G46" s="1625">
        <v>31400</v>
      </c>
      <c r="H46" s="1111"/>
      <c r="I46" s="1625">
        <v>32000</v>
      </c>
      <c r="J46" s="1111"/>
    </row>
    <row r="47" spans="1:10" s="1002" customFormat="1">
      <c r="A47" s="1081" t="s">
        <v>2430</v>
      </c>
      <c r="B47" s="1010"/>
      <c r="C47" s="1625">
        <v>1554376</v>
      </c>
      <c r="D47" s="1111"/>
      <c r="E47" s="1625">
        <v>1632095</v>
      </c>
      <c r="F47" s="1111"/>
      <c r="G47" s="1625">
        <v>1600909</v>
      </c>
      <c r="H47" s="1111"/>
      <c r="I47" s="1625">
        <v>1672950</v>
      </c>
      <c r="J47" s="1111"/>
    </row>
    <row r="48" spans="1:10" s="1002" customFormat="1">
      <c r="A48" s="1081" t="s">
        <v>2429</v>
      </c>
      <c r="B48" s="1010"/>
      <c r="C48" s="1625">
        <v>8932508</v>
      </c>
      <c r="D48" s="1111"/>
      <c r="E48" s="1625">
        <v>9379133</v>
      </c>
      <c r="F48" s="1111"/>
      <c r="G48" s="1625">
        <v>10029473</v>
      </c>
      <c r="H48" s="1111"/>
      <c r="I48" s="1625">
        <v>10530946</v>
      </c>
      <c r="J48" s="1111"/>
    </row>
    <row r="49" spans="1:10" s="1002" customFormat="1">
      <c r="A49" s="1081" t="s">
        <v>2428</v>
      </c>
      <c r="B49" s="1010"/>
      <c r="C49" s="1625">
        <v>160</v>
      </c>
      <c r="D49" s="1111"/>
      <c r="E49" s="1625">
        <v>252</v>
      </c>
      <c r="F49" s="1111"/>
      <c r="G49" s="1625">
        <v>256</v>
      </c>
      <c r="H49" s="1111"/>
      <c r="I49" s="1625">
        <v>260</v>
      </c>
      <c r="J49" s="1111"/>
    </row>
    <row r="50" spans="1:10" s="1018" customFormat="1">
      <c r="A50" s="1642" t="s">
        <v>2427</v>
      </c>
      <c r="B50" s="1019"/>
      <c r="C50" s="1111"/>
      <c r="D50" s="1111"/>
      <c r="E50" s="1111"/>
      <c r="F50" s="1111"/>
      <c r="G50" s="1111"/>
      <c r="H50" s="1111"/>
      <c r="I50" s="1111"/>
      <c r="J50" s="1111"/>
    </row>
    <row r="51" spans="1:10" s="1002" customFormat="1">
      <c r="A51" s="1013" t="s">
        <v>2426</v>
      </c>
      <c r="B51" s="1010"/>
      <c r="C51" s="1641">
        <v>282</v>
      </c>
      <c r="D51" s="1626"/>
      <c r="E51" s="1641">
        <v>269</v>
      </c>
      <c r="F51" s="1111"/>
      <c r="G51" s="1625">
        <v>264</v>
      </c>
      <c r="H51" s="1111"/>
      <c r="I51" s="1625">
        <v>255</v>
      </c>
      <c r="J51" s="1111"/>
    </row>
    <row r="52" spans="1:10" s="1002" customFormat="1">
      <c r="A52" s="1013" t="s">
        <v>2425</v>
      </c>
      <c r="B52" s="1010"/>
      <c r="C52" s="1625">
        <v>6000000</v>
      </c>
      <c r="D52" s="1111"/>
      <c r="E52" s="1641">
        <v>5900000</v>
      </c>
      <c r="F52" s="1111"/>
      <c r="G52" s="1625">
        <v>5850000</v>
      </c>
      <c r="H52" s="1111"/>
      <c r="I52" s="1625">
        <v>5800000</v>
      </c>
      <c r="J52" s="1111"/>
    </row>
    <row r="53" spans="1:10" s="1002" customFormat="1">
      <c r="A53" s="1013" t="s">
        <v>2424</v>
      </c>
      <c r="B53" s="1010"/>
      <c r="C53" s="1625">
        <v>5185064</v>
      </c>
      <c r="D53" s="1111"/>
      <c r="E53" s="1641">
        <v>5185064</v>
      </c>
      <c r="F53" s="1111"/>
      <c r="G53" s="1625">
        <v>5185064</v>
      </c>
      <c r="H53" s="1111"/>
      <c r="I53" s="1625">
        <v>5185064</v>
      </c>
      <c r="J53" s="1111"/>
    </row>
    <row r="54" spans="1:10" s="1002" customFormat="1">
      <c r="A54" s="1013"/>
      <c r="B54" s="1010"/>
      <c r="C54" s="1111"/>
      <c r="D54" s="1111"/>
      <c r="E54" s="1111"/>
      <c r="F54" s="1111"/>
      <c r="G54" s="1111"/>
      <c r="H54" s="1111"/>
      <c r="I54" s="1111"/>
      <c r="J54" s="1111"/>
    </row>
    <row r="55" spans="1:10" s="1051" customFormat="1">
      <c r="A55" s="1011"/>
      <c r="B55" s="1055"/>
      <c r="C55" s="1054"/>
      <c r="D55" s="1052"/>
      <c r="E55" s="1053"/>
      <c r="F55" s="1052"/>
      <c r="G55" s="1053"/>
      <c r="H55" s="1052"/>
      <c r="I55" s="1053"/>
      <c r="J55" s="1052"/>
    </row>
    <row r="56" spans="1:10">
      <c r="A56" s="1047"/>
      <c r="B56" s="9"/>
      <c r="C56" s="11"/>
      <c r="D56" s="9"/>
      <c r="E56" s="11"/>
      <c r="F56" s="9"/>
      <c r="G56" s="11"/>
      <c r="H56" s="9"/>
      <c r="I56" s="11"/>
      <c r="J56" s="9"/>
    </row>
    <row r="57" spans="1:10">
      <c r="A57" s="1047"/>
      <c r="B57" s="9"/>
      <c r="C57" s="9"/>
      <c r="D57" s="9"/>
      <c r="E57" s="9"/>
      <c r="F57" s="9"/>
      <c r="G57" s="9"/>
      <c r="H57" s="9"/>
      <c r="I57" s="9"/>
      <c r="J57" s="9"/>
    </row>
    <row r="58" spans="1:10">
      <c r="A58" s="1047"/>
      <c r="B58" s="9"/>
      <c r="C58" s="11"/>
      <c r="D58" s="9"/>
      <c r="E58" s="11"/>
      <c r="F58" s="9"/>
      <c r="G58" s="11"/>
      <c r="H58" s="9"/>
      <c r="I58" s="11"/>
      <c r="J58" s="9"/>
    </row>
    <row r="59" spans="1:10">
      <c r="A59" s="1047"/>
      <c r="B59" s="9"/>
      <c r="C59" s="9"/>
      <c r="D59" s="9"/>
      <c r="E59" s="9"/>
      <c r="F59" s="9"/>
      <c r="G59" s="9"/>
      <c r="H59" s="9"/>
      <c r="I59" s="9"/>
      <c r="J59" s="9"/>
    </row>
    <row r="60" spans="1:10">
      <c r="A60" s="1047"/>
      <c r="B60" s="9"/>
      <c r="C60" s="9"/>
      <c r="D60" s="9"/>
      <c r="E60" s="9"/>
      <c r="F60" s="9"/>
      <c r="G60" s="9"/>
      <c r="H60" s="9"/>
      <c r="I60" s="9"/>
      <c r="J60" s="9"/>
    </row>
    <row r="61" spans="1:10">
      <c r="A61" s="1047"/>
      <c r="B61" s="9"/>
      <c r="C61" s="9"/>
      <c r="D61" s="9"/>
      <c r="E61" s="9"/>
      <c r="F61" s="9"/>
      <c r="G61" s="9"/>
      <c r="H61" s="9"/>
      <c r="I61" s="9"/>
      <c r="J61" s="9"/>
    </row>
    <row r="62" spans="1:10">
      <c r="B62" s="999"/>
      <c r="C62" s="999"/>
      <c r="D62" s="999"/>
      <c r="E62" s="1000"/>
      <c r="F62" s="1000"/>
    </row>
    <row r="63" spans="1:10">
      <c r="B63" s="999"/>
      <c r="C63" s="999"/>
      <c r="D63" s="999"/>
      <c r="E63" s="1000"/>
      <c r="F63" s="1000"/>
    </row>
    <row r="64" spans="1:10">
      <c r="B64" s="999"/>
      <c r="C64" s="999"/>
      <c r="D64" s="999"/>
      <c r="E64" s="1000"/>
      <c r="F64" s="1000"/>
    </row>
    <row r="65" spans="2:6">
      <c r="B65" s="999"/>
      <c r="C65" s="999"/>
      <c r="D65" s="999"/>
      <c r="E65" s="1000"/>
      <c r="F65" s="1000"/>
    </row>
    <row r="66" spans="2:6">
      <c r="B66" s="999"/>
      <c r="C66" s="999"/>
      <c r="D66" s="999"/>
      <c r="E66" s="1000"/>
      <c r="F66" s="1000"/>
    </row>
    <row r="67" spans="2:6">
      <c r="B67" s="999"/>
      <c r="C67" s="999"/>
      <c r="D67" s="999"/>
      <c r="E67" s="1000"/>
      <c r="F67" s="1000"/>
    </row>
    <row r="68" spans="2:6">
      <c r="B68" s="999"/>
      <c r="C68" s="999"/>
      <c r="D68" s="999"/>
      <c r="E68" s="1000"/>
      <c r="F68" s="1000"/>
    </row>
    <row r="69" spans="2:6">
      <c r="B69" s="999"/>
      <c r="C69" s="999"/>
      <c r="D69" s="999"/>
      <c r="E69" s="1000"/>
      <c r="F69" s="1000"/>
    </row>
    <row r="70" spans="2:6">
      <c r="B70" s="999"/>
      <c r="C70" s="999"/>
      <c r="D70" s="999"/>
      <c r="E70" s="1000"/>
      <c r="F70" s="1000"/>
    </row>
    <row r="71" spans="2:6">
      <c r="B71" s="999"/>
      <c r="C71" s="999"/>
      <c r="D71" s="999"/>
      <c r="E71" s="1000"/>
      <c r="F71" s="1000"/>
    </row>
    <row r="72" spans="2:6">
      <c r="B72" s="999"/>
      <c r="C72" s="999"/>
      <c r="D72" s="999"/>
      <c r="E72" s="1000"/>
      <c r="F72" s="1000"/>
    </row>
    <row r="73" spans="2:6">
      <c r="B73" s="999"/>
      <c r="C73" s="999"/>
      <c r="D73" s="999"/>
      <c r="E73" s="1000"/>
      <c r="F73" s="1000"/>
    </row>
    <row r="74" spans="2:6">
      <c r="B74" s="999"/>
      <c r="C74" s="999"/>
      <c r="D74" s="999"/>
      <c r="E74" s="1000"/>
      <c r="F74" s="1000"/>
    </row>
    <row r="75" spans="2:6">
      <c r="B75" s="999"/>
      <c r="C75" s="999"/>
      <c r="D75" s="999"/>
      <c r="E75" s="1000"/>
      <c r="F75" s="1000"/>
    </row>
    <row r="76" spans="2:6">
      <c r="B76" s="999"/>
      <c r="C76" s="999"/>
      <c r="D76" s="999"/>
      <c r="E76" s="1000"/>
      <c r="F76" s="1000"/>
    </row>
    <row r="77" spans="2:6">
      <c r="B77" s="999"/>
      <c r="C77" s="999"/>
      <c r="D77" s="999"/>
      <c r="E77" s="1000"/>
      <c r="F77" s="1000"/>
    </row>
    <row r="78" spans="2:6">
      <c r="B78" s="999"/>
      <c r="C78" s="999"/>
      <c r="D78" s="999"/>
      <c r="E78" s="1000"/>
      <c r="F78" s="1000"/>
    </row>
    <row r="79" spans="2:6">
      <c r="B79" s="999"/>
      <c r="C79" s="999"/>
      <c r="D79" s="999"/>
      <c r="E79" s="1000"/>
      <c r="F79" s="1000"/>
    </row>
    <row r="80" spans="2:6">
      <c r="B80" s="999"/>
      <c r="C80" s="999"/>
      <c r="D80" s="999"/>
      <c r="E80" s="1000"/>
      <c r="F80" s="1000"/>
    </row>
    <row r="81" spans="2:6">
      <c r="B81" s="999"/>
      <c r="C81" s="999"/>
      <c r="D81" s="999"/>
      <c r="E81" s="1000"/>
      <c r="F81" s="1000"/>
    </row>
    <row r="82" spans="2:6">
      <c r="B82" s="999"/>
      <c r="C82" s="999"/>
      <c r="D82" s="999"/>
      <c r="E82" s="1000"/>
      <c r="F82" s="1000"/>
    </row>
    <row r="83" spans="2:6">
      <c r="B83" s="999"/>
      <c r="C83" s="999"/>
      <c r="D83" s="999"/>
      <c r="E83" s="1000"/>
      <c r="F83" s="1000"/>
    </row>
    <row r="84" spans="2:6">
      <c r="B84" s="999"/>
      <c r="C84" s="999"/>
      <c r="D84" s="999"/>
      <c r="E84" s="1000"/>
      <c r="F84" s="1000"/>
    </row>
    <row r="85" spans="2:6">
      <c r="B85" s="999"/>
      <c r="C85" s="999"/>
      <c r="D85" s="999"/>
      <c r="E85" s="1000"/>
      <c r="F85" s="1000"/>
    </row>
    <row r="86" spans="2:6">
      <c r="B86" s="999"/>
      <c r="C86" s="999"/>
      <c r="D86" s="999"/>
      <c r="E86" s="1000"/>
      <c r="F86" s="1000"/>
    </row>
    <row r="87" spans="2:6">
      <c r="B87" s="999"/>
      <c r="C87" s="999"/>
      <c r="D87" s="999"/>
      <c r="E87" s="1000"/>
      <c r="F87" s="1000"/>
    </row>
    <row r="88" spans="2:6">
      <c r="B88" s="999"/>
      <c r="C88" s="999"/>
      <c r="D88" s="999"/>
      <c r="E88" s="1000"/>
      <c r="F88" s="1000"/>
    </row>
    <row r="89" spans="2:6">
      <c r="B89" s="999"/>
      <c r="C89" s="999"/>
      <c r="D89" s="999"/>
      <c r="E89" s="1000"/>
      <c r="F89" s="1000"/>
    </row>
    <row r="90" spans="2:6">
      <c r="B90" s="999"/>
      <c r="C90" s="999"/>
      <c r="D90" s="999"/>
      <c r="E90" s="1000"/>
      <c r="F90" s="1000"/>
    </row>
    <row r="91" spans="2:6">
      <c r="B91" s="999"/>
    </row>
    <row r="92" spans="2:6">
      <c r="B92" s="999"/>
    </row>
    <row r="93" spans="2:6">
      <c r="B93" s="999"/>
    </row>
    <row r="94" spans="2:6">
      <c r="B94" s="999"/>
    </row>
    <row r="95" spans="2:6">
      <c r="B95" s="999"/>
    </row>
    <row r="96" spans="2:6">
      <c r="B96" s="999"/>
    </row>
    <row r="97" spans="2:2">
      <c r="B97" s="999"/>
    </row>
    <row r="98" spans="2:2">
      <c r="B98" s="999"/>
    </row>
    <row r="99" spans="2:2">
      <c r="B99" s="999"/>
    </row>
    <row r="100" spans="2:2">
      <c r="B100" s="999"/>
    </row>
    <row r="101" spans="2:2">
      <c r="B101" s="999"/>
    </row>
    <row r="102" spans="2:2">
      <c r="B102" s="999"/>
    </row>
    <row r="103" spans="2:2">
      <c r="B103" s="999"/>
    </row>
    <row r="104" spans="2:2">
      <c r="B104" s="999"/>
    </row>
    <row r="105" spans="2:2">
      <c r="B105" s="999"/>
    </row>
    <row r="106" spans="2:2">
      <c r="B106" s="999"/>
    </row>
    <row r="107" spans="2:2">
      <c r="B107"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J6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7" sqref="A17"/>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customWidth="1"/>
    <col min="9" max="9" width="13.7109375" style="996" customWidth="1"/>
    <col min="10" max="10" width="3.14062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1278</v>
      </c>
      <c r="C4" s="1041" t="s">
        <v>1277</v>
      </c>
      <c r="D4" s="1038"/>
      <c r="E4" s="1039"/>
      <c r="F4" s="1040"/>
      <c r="G4" s="1039"/>
      <c r="H4" s="1038"/>
      <c r="I4" s="1039"/>
      <c r="J4" s="1038"/>
    </row>
    <row r="5" spans="1:10" s="1033" customFormat="1" ht="15.75">
      <c r="A5" s="1037" t="s">
        <v>43</v>
      </c>
      <c r="B5" s="1036" t="s">
        <v>2473</v>
      </c>
      <c r="C5" s="1036" t="s">
        <v>2472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113"/>
      <c r="D9" s="1113"/>
      <c r="E9" s="1113"/>
      <c r="F9" s="1113"/>
      <c r="G9" s="1113"/>
      <c r="H9" s="1113"/>
      <c r="I9" s="1113"/>
      <c r="J9" s="1113"/>
    </row>
    <row r="10" spans="1:10" s="1018" customFormat="1">
      <c r="A10" s="1015" t="s">
        <v>2471</v>
      </c>
      <c r="B10" s="1019"/>
      <c r="C10" s="1113"/>
      <c r="D10" s="1113"/>
      <c r="E10" s="1113"/>
      <c r="F10" s="1113"/>
      <c r="G10" s="1113"/>
      <c r="H10" s="1113"/>
      <c r="I10" s="1113"/>
      <c r="J10" s="1113"/>
    </row>
    <row r="11" spans="1:10" s="1002" customFormat="1">
      <c r="A11" s="1014" t="s">
        <v>2470</v>
      </c>
      <c r="B11" s="1010"/>
      <c r="C11" s="1008">
        <v>4316</v>
      </c>
      <c r="D11" s="1111"/>
      <c r="E11" s="1008">
        <v>4554</v>
      </c>
      <c r="F11" s="1111"/>
      <c r="G11" s="1008">
        <v>4767</v>
      </c>
      <c r="H11" s="1111"/>
      <c r="I11" s="1008">
        <v>5274</v>
      </c>
      <c r="J11" s="1111"/>
    </row>
    <row r="12" spans="1:10" s="1002" customFormat="1">
      <c r="A12" s="1014" t="s">
        <v>2469</v>
      </c>
      <c r="B12" s="1010"/>
      <c r="C12" s="1008">
        <v>16329</v>
      </c>
      <c r="D12" s="1111"/>
      <c r="E12" s="1008">
        <v>16914</v>
      </c>
      <c r="F12" s="1111"/>
      <c r="G12" s="1008">
        <v>17796</v>
      </c>
      <c r="H12" s="1111"/>
      <c r="I12" s="1008">
        <v>17790</v>
      </c>
      <c r="J12" s="1111"/>
    </row>
    <row r="13" spans="1:10" s="1002" customFormat="1">
      <c r="A13" s="1014" t="s">
        <v>2468</v>
      </c>
      <c r="B13" s="1010"/>
      <c r="C13" s="1008">
        <v>16091</v>
      </c>
      <c r="D13" s="1111"/>
      <c r="E13" s="1008">
        <v>16701</v>
      </c>
      <c r="F13" s="1111"/>
      <c r="G13" s="1008">
        <v>17289</v>
      </c>
      <c r="H13" s="1111"/>
      <c r="I13" s="1008">
        <v>17290</v>
      </c>
      <c r="J13" s="1111"/>
    </row>
    <row r="14" spans="1:10" s="1002" customFormat="1">
      <c r="A14" s="1014" t="s">
        <v>2467</v>
      </c>
      <c r="B14" s="1010"/>
      <c r="C14" s="1008">
        <v>4554</v>
      </c>
      <c r="D14" s="1111"/>
      <c r="E14" s="1008">
        <v>4767</v>
      </c>
      <c r="F14" s="1111"/>
      <c r="G14" s="1008">
        <v>5274</v>
      </c>
      <c r="H14" s="1111"/>
      <c r="I14" s="1008">
        <v>5774</v>
      </c>
      <c r="J14" s="1111"/>
    </row>
    <row r="15" spans="1:10" s="1002" customFormat="1">
      <c r="A15" s="1014" t="s">
        <v>2466</v>
      </c>
      <c r="B15" s="1010"/>
      <c r="C15" s="1008">
        <v>392</v>
      </c>
      <c r="D15" s="1111"/>
      <c r="E15" s="1008">
        <v>388</v>
      </c>
      <c r="F15" s="1111"/>
      <c r="G15" s="1008">
        <v>455</v>
      </c>
      <c r="H15" s="1111"/>
      <c r="I15" s="1008">
        <v>455</v>
      </c>
      <c r="J15" s="1111"/>
    </row>
    <row r="16" spans="1:10" s="1002" customFormat="1">
      <c r="A16" s="1014"/>
      <c r="B16" s="1010"/>
      <c r="C16" s="1111"/>
      <c r="D16" s="1111"/>
      <c r="E16" s="1111"/>
      <c r="F16" s="1111"/>
      <c r="G16" s="1111"/>
      <c r="H16" s="1111"/>
      <c r="I16" s="1111"/>
      <c r="J16" s="1111"/>
    </row>
    <row r="17" spans="1:10" s="1051" customFormat="1">
      <c r="A17" s="1011"/>
      <c r="B17" s="1055"/>
      <c r="C17" s="1054"/>
      <c r="D17" s="1052"/>
      <c r="E17" s="1053"/>
      <c r="F17" s="1052"/>
      <c r="G17" s="1053"/>
      <c r="H17" s="1052"/>
      <c r="I17" s="1053"/>
      <c r="J17" s="1052"/>
    </row>
    <row r="18" spans="1:10">
      <c r="A18" s="1047"/>
      <c r="B18" s="9"/>
      <c r="C18" s="11"/>
      <c r="D18" s="9"/>
      <c r="E18" s="11"/>
      <c r="F18" s="9"/>
      <c r="G18" s="11"/>
      <c r="H18" s="9"/>
      <c r="I18" s="11"/>
      <c r="J18" s="9"/>
    </row>
    <row r="19" spans="1:10">
      <c r="A19" s="1047"/>
      <c r="B19" s="9"/>
      <c r="C19" s="9"/>
      <c r="D19" s="9"/>
      <c r="E19" s="9"/>
      <c r="F19" s="9"/>
      <c r="G19" s="9"/>
      <c r="H19" s="9"/>
      <c r="I19" s="9"/>
      <c r="J19" s="9"/>
    </row>
    <row r="20" spans="1:10">
      <c r="A20" s="1047"/>
      <c r="B20" s="9"/>
      <c r="C20" s="11"/>
      <c r="D20" s="9"/>
      <c r="E20" s="11"/>
      <c r="F20" s="9"/>
      <c r="G20" s="11"/>
      <c r="H20" s="9"/>
      <c r="I20" s="11"/>
      <c r="J20" s="9"/>
    </row>
    <row r="21" spans="1:10">
      <c r="A21" s="1047"/>
      <c r="B21" s="9"/>
      <c r="C21" s="9"/>
      <c r="D21" s="9"/>
      <c r="E21" s="9"/>
      <c r="F21" s="9"/>
      <c r="G21" s="9"/>
      <c r="H21" s="9"/>
      <c r="I21" s="9"/>
      <c r="J21" s="9"/>
    </row>
    <row r="22" spans="1:10">
      <c r="A22" s="1047"/>
      <c r="B22" s="9"/>
      <c r="C22" s="9"/>
      <c r="D22" s="9"/>
      <c r="E22" s="9"/>
      <c r="F22" s="9"/>
      <c r="G22" s="9"/>
      <c r="H22" s="9"/>
      <c r="I22" s="9"/>
      <c r="J22" s="9"/>
    </row>
    <row r="23" spans="1:10">
      <c r="A23" s="1047"/>
      <c r="B23" s="9"/>
      <c r="C23" s="9"/>
      <c r="D23" s="9"/>
      <c r="E23" s="9"/>
      <c r="F23" s="9"/>
      <c r="G23" s="9"/>
      <c r="H23" s="9"/>
      <c r="I23" s="9"/>
      <c r="J23" s="9"/>
    </row>
    <row r="24" spans="1:10">
      <c r="B24" s="999"/>
      <c r="C24" s="999"/>
      <c r="D24" s="999"/>
      <c r="E24" s="1000"/>
      <c r="F24" s="1000"/>
    </row>
    <row r="25" spans="1:10">
      <c r="B25" s="999"/>
      <c r="C25" s="999"/>
      <c r="D25" s="999"/>
      <c r="E25" s="1000"/>
      <c r="F25" s="1000"/>
    </row>
    <row r="26" spans="1:10">
      <c r="B26" s="999"/>
      <c r="C26" s="999"/>
      <c r="D26" s="999"/>
      <c r="E26" s="1000"/>
      <c r="F26" s="1000"/>
    </row>
    <row r="27" spans="1:10">
      <c r="B27" s="999"/>
      <c r="C27" s="999"/>
      <c r="D27" s="999"/>
      <c r="E27" s="1000"/>
      <c r="F27" s="1000"/>
    </row>
    <row r="28" spans="1:10">
      <c r="B28" s="999"/>
      <c r="C28" s="999"/>
      <c r="D28" s="999"/>
      <c r="E28" s="1000"/>
      <c r="F28" s="1000"/>
    </row>
    <row r="29" spans="1:10">
      <c r="B29" s="999"/>
      <c r="C29" s="999"/>
      <c r="D29" s="999"/>
      <c r="E29" s="1000"/>
      <c r="F29" s="1000"/>
    </row>
    <row r="30" spans="1:10">
      <c r="B30" s="999"/>
      <c r="C30" s="999"/>
      <c r="D30" s="999"/>
      <c r="E30" s="1000"/>
      <c r="F30" s="1000"/>
    </row>
    <row r="31" spans="1:10">
      <c r="B31" s="999"/>
      <c r="C31" s="999"/>
      <c r="D31" s="999"/>
      <c r="E31" s="1000"/>
      <c r="F31" s="1000"/>
    </row>
    <row r="32" spans="1:10">
      <c r="B32" s="999"/>
      <c r="C32" s="999"/>
      <c r="D32" s="999"/>
      <c r="E32" s="1000"/>
      <c r="F32" s="1000"/>
    </row>
    <row r="33" spans="2:6">
      <c r="B33" s="999"/>
      <c r="C33" s="999"/>
      <c r="D33" s="999"/>
      <c r="E33" s="1000"/>
      <c r="F33" s="1000"/>
    </row>
    <row r="34" spans="2:6">
      <c r="B34" s="999"/>
      <c r="C34" s="999"/>
      <c r="D34" s="999"/>
      <c r="E34" s="1000"/>
      <c r="F34" s="1000"/>
    </row>
    <row r="35" spans="2:6">
      <c r="B35" s="999"/>
      <c r="C35" s="999"/>
      <c r="D35" s="999"/>
      <c r="E35" s="1000"/>
      <c r="F35" s="1000"/>
    </row>
    <row r="36" spans="2:6">
      <c r="B36" s="999"/>
      <c r="C36" s="999"/>
      <c r="D36" s="999"/>
      <c r="E36" s="1000"/>
      <c r="F36" s="1000"/>
    </row>
    <row r="37" spans="2:6">
      <c r="B37" s="999"/>
      <c r="C37" s="999"/>
      <c r="D37" s="999"/>
      <c r="E37" s="1000"/>
      <c r="F37" s="1000"/>
    </row>
    <row r="38" spans="2:6">
      <c r="B38" s="999"/>
      <c r="C38" s="999"/>
      <c r="D38" s="999"/>
      <c r="E38" s="1000"/>
      <c r="F38" s="1000"/>
    </row>
    <row r="39" spans="2:6">
      <c r="B39" s="999"/>
      <c r="C39" s="999"/>
      <c r="D39" s="999"/>
      <c r="E39" s="1000"/>
      <c r="F39" s="1000"/>
    </row>
    <row r="40" spans="2:6">
      <c r="B40" s="999"/>
      <c r="C40" s="999"/>
      <c r="D40" s="999"/>
      <c r="E40" s="1000"/>
      <c r="F40" s="1000"/>
    </row>
    <row r="41" spans="2:6">
      <c r="B41" s="999"/>
      <c r="C41" s="999"/>
      <c r="D41" s="999"/>
      <c r="E41" s="1000"/>
      <c r="F41" s="1000"/>
    </row>
    <row r="42" spans="2:6">
      <c r="B42" s="999"/>
      <c r="C42" s="999"/>
      <c r="D42" s="999"/>
      <c r="E42" s="1000"/>
      <c r="F42" s="1000"/>
    </row>
    <row r="43" spans="2:6">
      <c r="B43" s="999"/>
      <c r="C43" s="999"/>
      <c r="D43" s="999"/>
      <c r="E43" s="1000"/>
      <c r="F43" s="1000"/>
    </row>
    <row r="44" spans="2:6">
      <c r="B44" s="999"/>
      <c r="C44" s="999"/>
      <c r="D44" s="999"/>
      <c r="E44" s="1000"/>
      <c r="F44" s="1000"/>
    </row>
    <row r="45" spans="2:6">
      <c r="B45" s="999"/>
      <c r="C45" s="999"/>
      <c r="D45" s="999"/>
      <c r="E45" s="1000"/>
      <c r="F45" s="1000"/>
    </row>
    <row r="46" spans="2:6">
      <c r="B46" s="999"/>
      <c r="C46" s="999"/>
      <c r="D46" s="999"/>
      <c r="E46" s="1000"/>
      <c r="F46" s="1000"/>
    </row>
    <row r="47" spans="2:6">
      <c r="B47" s="999"/>
      <c r="C47" s="999"/>
      <c r="D47" s="999"/>
      <c r="E47" s="1000"/>
      <c r="F47" s="1000"/>
    </row>
    <row r="48" spans="2:6">
      <c r="B48" s="999"/>
      <c r="C48" s="999"/>
      <c r="D48" s="999"/>
      <c r="E48" s="1000"/>
      <c r="F48" s="1000"/>
    </row>
    <row r="49" spans="2:6">
      <c r="B49" s="999"/>
      <c r="C49" s="999"/>
      <c r="D49" s="999"/>
      <c r="E49" s="1000"/>
      <c r="F49" s="1000"/>
    </row>
    <row r="50" spans="2:6">
      <c r="B50" s="999"/>
      <c r="C50" s="999"/>
      <c r="D50" s="999"/>
      <c r="E50" s="1000"/>
      <c r="F50" s="1000"/>
    </row>
    <row r="51" spans="2:6">
      <c r="B51" s="999"/>
      <c r="C51" s="999"/>
      <c r="D51" s="999"/>
      <c r="E51" s="1000"/>
      <c r="F51" s="1000"/>
    </row>
    <row r="52" spans="2:6">
      <c r="B52" s="999"/>
      <c r="C52" s="999"/>
      <c r="D52" s="999"/>
      <c r="E52" s="1000"/>
      <c r="F52" s="1000"/>
    </row>
    <row r="53" spans="2:6">
      <c r="B53" s="999"/>
    </row>
    <row r="54" spans="2:6">
      <c r="B54" s="999"/>
    </row>
    <row r="55" spans="2:6">
      <c r="B55" s="999"/>
    </row>
    <row r="56" spans="2:6">
      <c r="B56" s="999"/>
    </row>
    <row r="57" spans="2:6">
      <c r="B57" s="999"/>
    </row>
    <row r="58" spans="2:6">
      <c r="B58" s="999"/>
    </row>
    <row r="59" spans="2:6">
      <c r="B59" s="999"/>
    </row>
    <row r="60" spans="2:6">
      <c r="B60" s="999"/>
    </row>
    <row r="61" spans="2:6">
      <c r="B61" s="999"/>
    </row>
    <row r="62" spans="2:6">
      <c r="B62" s="999"/>
    </row>
    <row r="63" spans="2:6">
      <c r="B63" s="999"/>
    </row>
    <row r="64" spans="2:6">
      <c r="B64" s="999"/>
    </row>
    <row r="65" spans="2:2">
      <c r="B65" s="999"/>
    </row>
    <row r="66" spans="2:2">
      <c r="B66" s="999"/>
    </row>
    <row r="67" spans="2:2">
      <c r="B67" s="999"/>
    </row>
    <row r="68" spans="2:2">
      <c r="B68" s="999"/>
    </row>
    <row r="69" spans="2:2">
      <c r="B69"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J110"/>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A70" sqref="A70"/>
    </sheetView>
  </sheetViews>
  <sheetFormatPr defaultRowHeight="12.75"/>
  <cols>
    <col min="1" max="1" width="45.7109375" style="999" customWidth="1"/>
    <col min="2" max="2" width="8" style="998" customWidth="1"/>
    <col min="3" max="3" width="13.7109375" style="997" customWidth="1"/>
    <col min="4" max="4" width="2.85546875" style="997" customWidth="1"/>
    <col min="5" max="5" width="13.7109375" style="996" customWidth="1"/>
    <col min="6" max="6" width="2.85546875" style="995" customWidth="1"/>
    <col min="7" max="7" width="13.7109375" style="996" customWidth="1"/>
    <col min="8" max="8" width="3.5703125" style="995" customWidth="1"/>
    <col min="9" max="9" width="13.7109375" style="996" customWidth="1"/>
    <col min="10" max="10" width="3.570312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1278</v>
      </c>
      <c r="C4" s="1041" t="s">
        <v>1277</v>
      </c>
      <c r="D4" s="1038"/>
      <c r="E4" s="1039"/>
      <c r="F4" s="1040"/>
      <c r="G4" s="1039"/>
      <c r="H4" s="1038"/>
      <c r="I4" s="1039"/>
      <c r="J4" s="1038"/>
    </row>
    <row r="5" spans="1:10" s="1033" customFormat="1" ht="15.75">
      <c r="A5" s="1037" t="s">
        <v>43</v>
      </c>
      <c r="B5" s="1036" t="s">
        <v>2531</v>
      </c>
      <c r="C5" s="1036" t="s">
        <v>2530</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c r="C9" s="1113"/>
      <c r="D9" s="1113"/>
      <c r="E9" s="1113"/>
      <c r="F9" s="1113"/>
      <c r="G9" s="1113"/>
      <c r="H9" s="1113"/>
      <c r="I9" s="1113"/>
      <c r="J9" s="1113"/>
    </row>
    <row r="10" spans="1:10" s="1018" customFormat="1">
      <c r="A10" s="1015" t="s">
        <v>2530</v>
      </c>
      <c r="B10" s="1019"/>
      <c r="C10" s="1113"/>
      <c r="D10" s="1113"/>
      <c r="E10" s="1113"/>
      <c r="F10" s="1113"/>
      <c r="G10" s="1113"/>
      <c r="H10" s="1113"/>
      <c r="I10" s="1113"/>
      <c r="J10" s="1113"/>
    </row>
    <row r="11" spans="1:10" s="1002" customFormat="1">
      <c r="A11" s="1655" t="s">
        <v>2529</v>
      </c>
      <c r="B11" s="1656"/>
      <c r="C11" s="1111"/>
      <c r="D11" s="1111"/>
      <c r="E11" s="1111"/>
      <c r="F11" s="1111"/>
      <c r="G11" s="1111"/>
      <c r="H11" s="1111"/>
      <c r="I11" s="1111"/>
      <c r="J11" s="1111"/>
    </row>
    <row r="12" spans="1:10" s="1002" customFormat="1">
      <c r="A12" s="104" t="s">
        <v>2528</v>
      </c>
      <c r="B12" s="1656"/>
      <c r="C12" s="1649">
        <v>255</v>
      </c>
      <c r="D12" s="1649"/>
      <c r="E12" s="1649">
        <v>278</v>
      </c>
      <c r="F12" s="1649"/>
      <c r="G12" s="1649">
        <v>325</v>
      </c>
      <c r="H12" s="1649"/>
      <c r="I12" s="1649">
        <v>350</v>
      </c>
      <c r="J12" s="1111"/>
    </row>
    <row r="13" spans="1:10" s="1002" customFormat="1">
      <c r="A13" s="104" t="s">
        <v>2527</v>
      </c>
      <c r="B13" s="1656"/>
      <c r="C13" s="1649">
        <v>615</v>
      </c>
      <c r="D13" s="1649"/>
      <c r="E13" s="1649">
        <v>747</v>
      </c>
      <c r="F13" s="1649"/>
      <c r="G13" s="1649">
        <v>850</v>
      </c>
      <c r="H13" s="1649"/>
      <c r="I13" s="1649">
        <v>900</v>
      </c>
      <c r="J13" s="1111"/>
    </row>
    <row r="14" spans="1:10" s="1018" customFormat="1">
      <c r="A14" s="104" t="s">
        <v>2526</v>
      </c>
      <c r="B14" s="1656"/>
      <c r="C14" s="1649">
        <v>286</v>
      </c>
      <c r="D14" s="1653"/>
      <c r="E14" s="1649">
        <v>283</v>
      </c>
      <c r="F14" s="1653"/>
      <c r="G14" s="1649">
        <v>290</v>
      </c>
      <c r="H14" s="1653"/>
      <c r="I14" s="1649">
        <v>300</v>
      </c>
      <c r="J14" s="1113"/>
    </row>
    <row r="15" spans="1:10" s="1002" customFormat="1">
      <c r="A15" s="104" t="s">
        <v>2525</v>
      </c>
      <c r="B15" s="1019"/>
      <c r="C15" s="1649">
        <v>2235</v>
      </c>
      <c r="D15" s="1649"/>
      <c r="E15" s="1649">
        <v>5250</v>
      </c>
      <c r="F15" s="1649"/>
      <c r="G15" s="1649">
        <v>6500</v>
      </c>
      <c r="H15" s="1649"/>
      <c r="I15" s="1649">
        <v>8000</v>
      </c>
      <c r="J15" s="1111"/>
    </row>
    <row r="16" spans="1:10" s="1002" customFormat="1">
      <c r="A16" s="1642" t="s">
        <v>2524</v>
      </c>
      <c r="B16" s="1010"/>
      <c r="C16" s="1649"/>
      <c r="D16" s="1649"/>
      <c r="E16" s="1649"/>
      <c r="F16" s="1649"/>
      <c r="G16" s="1649"/>
      <c r="H16" s="1649"/>
      <c r="I16" s="1649"/>
      <c r="J16" s="1111"/>
    </row>
    <row r="17" spans="1:10" s="1002" customFormat="1">
      <c r="A17" s="104" t="s">
        <v>2523</v>
      </c>
      <c r="B17" s="1010"/>
      <c r="C17" s="1649"/>
      <c r="D17" s="1649"/>
      <c r="E17" s="1649"/>
      <c r="F17" s="1649"/>
      <c r="G17" s="1649"/>
      <c r="H17" s="1649"/>
      <c r="I17" s="1649"/>
      <c r="J17" s="1111"/>
    </row>
    <row r="18" spans="1:10" s="1002" customFormat="1">
      <c r="A18" s="592" t="s">
        <v>2522</v>
      </c>
      <c r="B18" s="1010"/>
      <c r="C18" s="1649">
        <v>10</v>
      </c>
      <c r="D18" s="1649"/>
      <c r="E18" s="1649">
        <v>10</v>
      </c>
      <c r="F18" s="1649"/>
      <c r="G18" s="1649">
        <v>10</v>
      </c>
      <c r="H18" s="1649"/>
      <c r="I18" s="1649">
        <v>8</v>
      </c>
      <c r="J18" s="1111"/>
    </row>
    <row r="19" spans="1:10" s="1002" customFormat="1">
      <c r="A19" s="592" t="s">
        <v>2521</v>
      </c>
      <c r="B19" s="1010"/>
      <c r="C19" s="1649">
        <v>80</v>
      </c>
      <c r="D19" s="1649"/>
      <c r="E19" s="1649">
        <v>100</v>
      </c>
      <c r="F19" s="1649"/>
      <c r="G19" s="1649">
        <v>120</v>
      </c>
      <c r="H19" s="1649"/>
      <c r="I19" s="1649">
        <v>135</v>
      </c>
      <c r="J19" s="1111"/>
    </row>
    <row r="20" spans="1:10" s="1002" customFormat="1">
      <c r="A20" s="592" t="s">
        <v>2520</v>
      </c>
      <c r="B20" s="1010"/>
      <c r="C20" s="1649">
        <v>1338</v>
      </c>
      <c r="D20" s="1649"/>
      <c r="E20" s="1649">
        <v>1450</v>
      </c>
      <c r="F20" s="1649"/>
      <c r="G20" s="1649">
        <v>1466</v>
      </c>
      <c r="H20" s="1649"/>
      <c r="I20" s="1649">
        <v>1466</v>
      </c>
      <c r="J20" s="1111"/>
    </row>
    <row r="21" spans="1:10" s="1002" customFormat="1">
      <c r="A21" s="592" t="s">
        <v>2519</v>
      </c>
      <c r="B21" s="1010"/>
      <c r="C21" s="1649">
        <v>1330</v>
      </c>
      <c r="D21" s="1649"/>
      <c r="E21" s="1649">
        <v>1350</v>
      </c>
      <c r="F21" s="1649"/>
      <c r="G21" s="1649">
        <v>1346</v>
      </c>
      <c r="H21" s="1649"/>
      <c r="I21" s="1649">
        <v>1346</v>
      </c>
      <c r="J21" s="1111"/>
    </row>
    <row r="22" spans="1:10" s="1002" customFormat="1">
      <c r="A22" s="592" t="s">
        <v>2518</v>
      </c>
      <c r="B22" s="1010"/>
      <c r="C22" s="1649">
        <v>500</v>
      </c>
      <c r="D22" s="1649"/>
      <c r="E22" s="1649">
        <v>475</v>
      </c>
      <c r="F22" s="1649"/>
      <c r="G22" s="1649">
        <v>1000</v>
      </c>
      <c r="H22" s="1649"/>
      <c r="I22" s="1649">
        <v>1346</v>
      </c>
      <c r="J22" s="1111"/>
    </row>
    <row r="23" spans="1:10" s="1002" customFormat="1">
      <c r="A23" s="592" t="s">
        <v>2517</v>
      </c>
      <c r="B23" s="1010"/>
      <c r="C23" s="1649">
        <v>2000</v>
      </c>
      <c r="D23" s="1649"/>
      <c r="E23" s="1649">
        <v>2000</v>
      </c>
      <c r="F23" s="1649"/>
      <c r="G23" s="1649">
        <v>4000</v>
      </c>
      <c r="H23" s="1649"/>
      <c r="I23" s="1649">
        <v>10000</v>
      </c>
      <c r="J23" s="1111"/>
    </row>
    <row r="24" spans="1:10" s="1002" customFormat="1">
      <c r="A24" s="104" t="s">
        <v>2516</v>
      </c>
      <c r="B24" s="1010"/>
      <c r="C24" s="1649"/>
      <c r="D24" s="1649"/>
      <c r="E24" s="1649"/>
      <c r="F24" s="1649"/>
      <c r="G24" s="1649"/>
      <c r="H24" s="1649"/>
      <c r="I24" s="1649"/>
      <c r="J24" s="1111"/>
    </row>
    <row r="25" spans="1:10" s="1002" customFormat="1" hidden="1">
      <c r="A25" s="1648" t="s">
        <v>2515</v>
      </c>
      <c r="B25" s="1010"/>
      <c r="C25" s="1649"/>
      <c r="D25" s="1649"/>
      <c r="E25" s="1649"/>
      <c r="F25" s="1649"/>
      <c r="G25" s="1649"/>
      <c r="H25" s="1649"/>
      <c r="I25" s="1649"/>
      <c r="J25" s="1111"/>
    </row>
    <row r="26" spans="1:10" s="1002" customFormat="1">
      <c r="A26" s="1654" t="s">
        <v>2514</v>
      </c>
      <c r="B26" s="1010"/>
      <c r="C26" s="1649">
        <v>2500</v>
      </c>
      <c r="D26" s="1649"/>
      <c r="E26" s="1649">
        <v>3000</v>
      </c>
      <c r="F26" s="1649"/>
      <c r="G26" s="1649">
        <v>3725</v>
      </c>
      <c r="H26" s="1649"/>
      <c r="I26" s="1649">
        <v>4000</v>
      </c>
      <c r="J26" s="1111"/>
    </row>
    <row r="27" spans="1:10" s="1002" customFormat="1">
      <c r="A27" s="1654" t="s">
        <v>2513</v>
      </c>
      <c r="B27" s="1010"/>
      <c r="C27" s="1649">
        <v>450</v>
      </c>
      <c r="D27" s="1649"/>
      <c r="E27" s="1649">
        <v>500</v>
      </c>
      <c r="F27" s="1649"/>
      <c r="G27" s="1649">
        <v>200</v>
      </c>
      <c r="H27" s="1649"/>
      <c r="I27" s="1649">
        <v>175</v>
      </c>
      <c r="J27" s="1111"/>
    </row>
    <row r="28" spans="1:10" s="1002" customFormat="1">
      <c r="A28" s="1654" t="s">
        <v>2512</v>
      </c>
      <c r="B28" s="1010"/>
      <c r="C28" s="1649">
        <v>1000</v>
      </c>
      <c r="D28" s="1649"/>
      <c r="E28" s="1649">
        <v>1500</v>
      </c>
      <c r="F28" s="1649"/>
      <c r="G28" s="1649">
        <v>1725</v>
      </c>
      <c r="H28" s="1649"/>
      <c r="I28" s="1649">
        <v>2000</v>
      </c>
      <c r="J28" s="1111"/>
    </row>
    <row r="29" spans="1:10" s="1002" customFormat="1">
      <c r="A29" s="1655" t="s">
        <v>2511</v>
      </c>
      <c r="B29" s="1010"/>
      <c r="C29" s="1649"/>
      <c r="D29" s="1649"/>
      <c r="E29" s="1649"/>
      <c r="F29" s="1649"/>
      <c r="G29" s="1649"/>
      <c r="H29" s="1649"/>
      <c r="I29" s="1649"/>
      <c r="J29" s="1111"/>
    </row>
    <row r="30" spans="1:10" s="1002" customFormat="1">
      <c r="A30" s="104" t="s">
        <v>2510</v>
      </c>
      <c r="B30" s="1019"/>
      <c r="C30" s="1649"/>
      <c r="D30" s="1649"/>
      <c r="E30" s="1649"/>
      <c r="F30" s="1649"/>
      <c r="G30" s="1649"/>
      <c r="H30" s="1649"/>
      <c r="I30" s="1649"/>
      <c r="J30" s="1111"/>
    </row>
    <row r="31" spans="1:10" s="1002" customFormat="1">
      <c r="A31" s="592" t="s">
        <v>2509</v>
      </c>
      <c r="B31" s="1010"/>
      <c r="C31" s="1649">
        <v>8</v>
      </c>
      <c r="D31" s="1649"/>
      <c r="E31" s="1649">
        <v>6</v>
      </c>
      <c r="F31" s="1649"/>
      <c r="G31" s="1649">
        <v>5</v>
      </c>
      <c r="H31" s="1649"/>
      <c r="I31" s="1649">
        <v>4</v>
      </c>
      <c r="J31" s="1111"/>
    </row>
    <row r="32" spans="1:10" s="1002" customFormat="1">
      <c r="A32" s="104" t="s">
        <v>2508</v>
      </c>
      <c r="B32" s="1010"/>
      <c r="C32" s="1649"/>
      <c r="D32" s="1649"/>
      <c r="E32" s="1649"/>
      <c r="F32" s="1649"/>
      <c r="G32" s="1649"/>
      <c r="H32" s="1649"/>
      <c r="I32" s="1649"/>
      <c r="J32" s="1111"/>
    </row>
    <row r="33" spans="1:10" s="1002" customFormat="1">
      <c r="A33" s="592" t="s">
        <v>2507</v>
      </c>
      <c r="B33" s="1010"/>
      <c r="C33" s="1649">
        <v>75950</v>
      </c>
      <c r="D33" s="1649"/>
      <c r="E33" s="1649">
        <v>64332</v>
      </c>
      <c r="F33" s="1649"/>
      <c r="G33" s="1649">
        <v>50029</v>
      </c>
      <c r="H33" s="1649"/>
      <c r="I33" s="1649">
        <v>52000</v>
      </c>
      <c r="J33" s="1111"/>
    </row>
    <row r="34" spans="1:10" s="1002" customFormat="1" ht="12.75" customHeight="1">
      <c r="A34" s="592" t="s">
        <v>2506</v>
      </c>
      <c r="B34" s="1010"/>
      <c r="C34" s="1649">
        <v>93000</v>
      </c>
      <c r="D34" s="1649"/>
      <c r="E34" s="1649">
        <v>74675</v>
      </c>
      <c r="F34" s="1649"/>
      <c r="G34" s="1649">
        <v>85000</v>
      </c>
      <c r="H34" s="1649"/>
      <c r="I34" s="1649">
        <v>85000</v>
      </c>
      <c r="J34" s="1111"/>
    </row>
    <row r="35" spans="1:10" s="1002" customFormat="1">
      <c r="A35" s="1655" t="s">
        <v>2505</v>
      </c>
      <c r="B35" s="1010"/>
      <c r="C35" s="1649"/>
      <c r="D35" s="1649"/>
      <c r="E35" s="1649"/>
      <c r="F35" s="1649"/>
      <c r="G35" s="1649"/>
      <c r="H35" s="1649"/>
      <c r="I35" s="1649"/>
      <c r="J35" s="1111"/>
    </row>
    <row r="36" spans="1:10" s="1002" customFormat="1" ht="12.75" customHeight="1">
      <c r="A36" s="104" t="s">
        <v>2504</v>
      </c>
      <c r="B36" s="1010"/>
      <c r="C36" s="1649"/>
      <c r="D36" s="1649"/>
      <c r="E36" s="1649"/>
      <c r="F36" s="1649"/>
      <c r="G36" s="1649"/>
      <c r="H36" s="1649"/>
      <c r="I36" s="1649"/>
      <c r="J36" s="1111"/>
    </row>
    <row r="37" spans="1:10" s="1002" customFormat="1" ht="12.75" customHeight="1">
      <c r="A37" s="592" t="s">
        <v>2503</v>
      </c>
      <c r="B37" s="1010"/>
      <c r="C37" s="1649">
        <v>320</v>
      </c>
      <c r="D37" s="1649"/>
      <c r="E37" s="1649">
        <v>333</v>
      </c>
      <c r="F37" s="1649"/>
      <c r="G37" s="1649">
        <v>346</v>
      </c>
      <c r="H37" s="1649"/>
      <c r="I37" s="1649">
        <v>358</v>
      </c>
      <c r="J37" s="1111"/>
    </row>
    <row r="38" spans="1:10" s="1002" customFormat="1" ht="12.75" customHeight="1">
      <c r="A38" s="592" t="s">
        <v>2502</v>
      </c>
      <c r="B38" s="1010"/>
      <c r="C38" s="1649">
        <v>70</v>
      </c>
      <c r="D38" s="1649"/>
      <c r="E38" s="1649">
        <v>66</v>
      </c>
      <c r="F38" s="1649"/>
      <c r="G38" s="1649">
        <v>46</v>
      </c>
      <c r="H38" s="1649"/>
      <c r="I38" s="1649">
        <v>39</v>
      </c>
      <c r="J38" s="1111"/>
    </row>
    <row r="39" spans="1:10" s="1002" customFormat="1" ht="12.75" customHeight="1">
      <c r="A39" s="592" t="s">
        <v>2501</v>
      </c>
      <c r="B39" s="1010"/>
      <c r="C39" s="1649">
        <v>53</v>
      </c>
      <c r="D39" s="1649"/>
      <c r="E39" s="1649">
        <v>53</v>
      </c>
      <c r="F39" s="1649"/>
      <c r="G39" s="1649">
        <v>53</v>
      </c>
      <c r="H39" s="1649"/>
      <c r="I39" s="1649">
        <v>25</v>
      </c>
      <c r="J39" s="1111"/>
    </row>
    <row r="40" spans="1:10" s="1002" customFormat="1" ht="12.75" customHeight="1">
      <c r="A40" s="592" t="s">
        <v>2500</v>
      </c>
      <c r="B40" s="1010"/>
      <c r="C40" s="1649">
        <v>105</v>
      </c>
      <c r="D40" s="1649"/>
      <c r="E40" s="1649">
        <v>104</v>
      </c>
      <c r="F40" s="1649"/>
      <c r="G40" s="1649">
        <v>102</v>
      </c>
      <c r="H40" s="1649"/>
      <c r="I40" s="1649">
        <v>102</v>
      </c>
      <c r="J40" s="1111"/>
    </row>
    <row r="41" spans="1:10" s="1002" customFormat="1" ht="12.75" customHeight="1">
      <c r="A41" s="595" t="s">
        <v>2499</v>
      </c>
      <c r="B41" s="1010"/>
      <c r="C41" s="1649">
        <v>40</v>
      </c>
      <c r="D41" s="1649"/>
      <c r="E41" s="1649">
        <v>40</v>
      </c>
      <c r="F41" s="1649"/>
      <c r="G41" s="1649">
        <v>40</v>
      </c>
      <c r="H41" s="1649"/>
      <c r="I41" s="1649">
        <v>40</v>
      </c>
      <c r="J41" s="1111"/>
    </row>
    <row r="42" spans="1:10" s="1002" customFormat="1" ht="12.75" customHeight="1">
      <c r="A42" s="592" t="s">
        <v>2498</v>
      </c>
      <c r="B42" s="1010"/>
      <c r="C42" s="1649">
        <f>SUM(C37:C41)</f>
        <v>588</v>
      </c>
      <c r="D42" s="1649"/>
      <c r="E42" s="1649">
        <f>SUM(E37:E41)</f>
        <v>596</v>
      </c>
      <c r="F42" s="1649"/>
      <c r="G42" s="1649">
        <f>SUM(G37:G41)</f>
        <v>587</v>
      </c>
      <c r="H42" s="1649"/>
      <c r="I42" s="1649">
        <f>SUM(I37:I41)</f>
        <v>564</v>
      </c>
      <c r="J42" s="1111"/>
    </row>
    <row r="43" spans="1:10" s="1002" customFormat="1" ht="12.75" customHeight="1">
      <c r="A43" s="104" t="s">
        <v>2497</v>
      </c>
      <c r="B43" s="1010"/>
      <c r="C43" s="1649"/>
      <c r="D43" s="1649"/>
      <c r="E43" s="1649"/>
      <c r="F43" s="1649"/>
      <c r="G43" s="1649"/>
      <c r="H43" s="1649"/>
      <c r="I43" s="1649"/>
      <c r="J43" s="1111"/>
    </row>
    <row r="44" spans="1:10" s="1002" customFormat="1" ht="12.75" customHeight="1">
      <c r="A44" s="592" t="s">
        <v>2482</v>
      </c>
      <c r="B44" s="1010"/>
      <c r="C44" s="1649">
        <v>17</v>
      </c>
      <c r="D44" s="1649"/>
      <c r="E44" s="1649">
        <v>13</v>
      </c>
      <c r="F44" s="1649"/>
      <c r="G44" s="1649">
        <v>14</v>
      </c>
      <c r="H44" s="1649"/>
      <c r="I44" s="1649">
        <v>12</v>
      </c>
      <c r="J44" s="1111"/>
    </row>
    <row r="45" spans="1:10" s="1002" customFormat="1" ht="12.75" customHeight="1">
      <c r="A45" s="592" t="s">
        <v>2481</v>
      </c>
      <c r="B45" s="1010"/>
      <c r="C45" s="1649">
        <v>46</v>
      </c>
      <c r="D45" s="1649"/>
      <c r="E45" s="1649">
        <v>49</v>
      </c>
      <c r="F45" s="1649"/>
      <c r="G45" s="1649">
        <v>53</v>
      </c>
      <c r="H45" s="1649"/>
      <c r="I45" s="1649">
        <v>48</v>
      </c>
      <c r="J45" s="1111"/>
    </row>
    <row r="46" spans="1:10" s="1002" customFormat="1" ht="12.75" customHeight="1">
      <c r="A46" s="104" t="s">
        <v>2496</v>
      </c>
      <c r="B46" s="1010"/>
      <c r="C46" s="1649"/>
      <c r="D46" s="1649"/>
      <c r="E46" s="1649"/>
      <c r="F46" s="1649"/>
      <c r="G46" s="1649"/>
      <c r="H46" s="1649"/>
      <c r="I46" s="1649"/>
      <c r="J46" s="1111"/>
    </row>
    <row r="47" spans="1:10" s="1002" customFormat="1" ht="12.75" customHeight="1">
      <c r="A47" s="592" t="s">
        <v>2495</v>
      </c>
      <c r="B47" s="1010"/>
      <c r="C47" s="1649">
        <v>20</v>
      </c>
      <c r="D47" s="1649"/>
      <c r="E47" s="1649">
        <v>18</v>
      </c>
      <c r="F47" s="1649"/>
      <c r="G47" s="1649">
        <v>18</v>
      </c>
      <c r="H47" s="1649"/>
      <c r="I47" s="1649">
        <v>18</v>
      </c>
      <c r="J47" s="1111"/>
    </row>
    <row r="48" spans="1:10" s="1018" customFormat="1">
      <c r="A48" s="592" t="s">
        <v>2494</v>
      </c>
      <c r="B48" s="1010"/>
      <c r="C48" s="1649">
        <v>105</v>
      </c>
      <c r="D48" s="1653"/>
      <c r="E48" s="1649">
        <v>100</v>
      </c>
      <c r="F48" s="1653"/>
      <c r="G48" s="1649">
        <v>104</v>
      </c>
      <c r="H48" s="1653"/>
      <c r="I48" s="1649">
        <v>108</v>
      </c>
      <c r="J48" s="1113"/>
    </row>
    <row r="49" spans="1:10" s="1002" customFormat="1">
      <c r="A49" s="1655" t="s">
        <v>2493</v>
      </c>
      <c r="B49" s="1010"/>
      <c r="C49" s="1649"/>
      <c r="D49" s="1649"/>
      <c r="E49" s="1649"/>
      <c r="F49" s="1649"/>
      <c r="G49" s="1649"/>
      <c r="H49" s="1649"/>
      <c r="I49" s="1649"/>
      <c r="J49" s="1111"/>
    </row>
    <row r="50" spans="1:10" s="1018" customFormat="1">
      <c r="A50" s="104" t="s">
        <v>2492</v>
      </c>
      <c r="B50" s="1010"/>
      <c r="C50" s="1649">
        <v>1179</v>
      </c>
      <c r="D50" s="1653"/>
      <c r="E50" s="1649">
        <v>1322</v>
      </c>
      <c r="F50" s="1653"/>
      <c r="G50" s="1649">
        <v>1000</v>
      </c>
      <c r="H50" s="1653"/>
      <c r="I50" s="1649">
        <v>1150</v>
      </c>
      <c r="J50" s="1113"/>
    </row>
    <row r="51" spans="1:10" s="1018" customFormat="1">
      <c r="A51" s="104" t="s">
        <v>2491</v>
      </c>
      <c r="B51" s="1010"/>
      <c r="C51" s="1649">
        <v>8654</v>
      </c>
      <c r="D51" s="1653"/>
      <c r="E51" s="1649">
        <v>10444</v>
      </c>
      <c r="F51" s="1653"/>
      <c r="G51" s="1649">
        <v>12010</v>
      </c>
      <c r="H51" s="1653"/>
      <c r="I51" s="1649">
        <v>13812</v>
      </c>
      <c r="J51" s="1113"/>
    </row>
    <row r="52" spans="1:10" s="1018" customFormat="1">
      <c r="A52" s="1642" t="s">
        <v>2490</v>
      </c>
      <c r="B52" s="1010"/>
      <c r="C52" s="1649"/>
      <c r="D52" s="1653"/>
      <c r="E52" s="1649"/>
      <c r="F52" s="1653"/>
      <c r="G52" s="1649"/>
      <c r="H52" s="1653"/>
      <c r="I52" s="1653"/>
      <c r="J52" s="1113"/>
    </row>
    <row r="53" spans="1:10" s="1018" customFormat="1">
      <c r="A53" s="104" t="s">
        <v>2489</v>
      </c>
      <c r="B53" s="1010"/>
      <c r="C53" s="1649"/>
      <c r="D53" s="1653"/>
      <c r="E53" s="1649"/>
      <c r="F53" s="1653"/>
      <c r="G53" s="1649"/>
      <c r="H53" s="1653"/>
      <c r="I53" s="1653"/>
      <c r="J53" s="1113"/>
    </row>
    <row r="54" spans="1:10" s="1018" customFormat="1">
      <c r="A54" s="592" t="s">
        <v>2488</v>
      </c>
      <c r="B54" s="1010"/>
      <c r="C54" s="1649">
        <v>1698</v>
      </c>
      <c r="D54" s="1653"/>
      <c r="E54" s="1649">
        <v>1690</v>
      </c>
      <c r="F54" s="1653"/>
      <c r="G54" s="1649">
        <v>3150</v>
      </c>
      <c r="H54" s="1653"/>
      <c r="I54" s="1649">
        <v>3150</v>
      </c>
      <c r="J54" s="1113"/>
    </row>
    <row r="55" spans="1:10" s="1018" customFormat="1">
      <c r="A55" s="592" t="s">
        <v>2487</v>
      </c>
      <c r="B55" s="1010"/>
      <c r="C55" s="1649">
        <v>24</v>
      </c>
      <c r="D55" s="1653"/>
      <c r="E55" s="1649">
        <v>24</v>
      </c>
      <c r="F55" s="1653"/>
      <c r="G55" s="1649">
        <v>24</v>
      </c>
      <c r="H55" s="1653"/>
      <c r="I55" s="1649">
        <v>24</v>
      </c>
      <c r="J55" s="1113"/>
    </row>
    <row r="56" spans="1:10" s="1018" customFormat="1">
      <c r="A56" s="1654" t="s">
        <v>2486</v>
      </c>
      <c r="B56" s="1010"/>
      <c r="C56" s="1649">
        <v>1039</v>
      </c>
      <c r="D56" s="1653"/>
      <c r="E56" s="1649">
        <v>1150</v>
      </c>
      <c r="F56" s="1653"/>
      <c r="G56" s="1649">
        <v>1200</v>
      </c>
      <c r="H56" s="1653"/>
      <c r="I56" s="1649">
        <v>1250</v>
      </c>
      <c r="J56" s="1113"/>
    </row>
    <row r="57" spans="1:10" s="1018" customFormat="1">
      <c r="A57" s="1654" t="s">
        <v>2485</v>
      </c>
      <c r="B57" s="1010"/>
      <c r="C57" s="1649">
        <v>150</v>
      </c>
      <c r="D57" s="1653"/>
      <c r="E57" s="1649">
        <v>470</v>
      </c>
      <c r="F57" s="1653"/>
      <c r="G57" s="1649">
        <v>500</v>
      </c>
      <c r="H57" s="1653"/>
      <c r="I57" s="1649">
        <v>650</v>
      </c>
      <c r="J57" s="1113"/>
    </row>
    <row r="58" spans="1:10" s="1018" customFormat="1">
      <c r="A58" s="592" t="s">
        <v>2484</v>
      </c>
      <c r="B58" s="1010"/>
      <c r="C58" s="1649">
        <f>SUM(C54:C57)</f>
        <v>2911</v>
      </c>
      <c r="D58" s="1653"/>
      <c r="E58" s="1649">
        <f>SUM(E54:E57)</f>
        <v>3334</v>
      </c>
      <c r="F58" s="1653"/>
      <c r="G58" s="1649">
        <f>SUM(G54:G57)</f>
        <v>4874</v>
      </c>
      <c r="H58" s="1653"/>
      <c r="I58" s="1649">
        <v>5074</v>
      </c>
      <c r="J58" s="1113"/>
    </row>
    <row r="59" spans="1:10" s="1018" customFormat="1">
      <c r="A59" s="104" t="s">
        <v>2483</v>
      </c>
      <c r="B59" s="1010"/>
      <c r="C59" s="1649"/>
      <c r="D59" s="1653"/>
      <c r="E59" s="1649"/>
      <c r="F59" s="1653"/>
      <c r="G59" s="1649"/>
      <c r="H59" s="1653"/>
      <c r="I59" s="1653"/>
      <c r="J59" s="1113"/>
    </row>
    <row r="60" spans="1:10" s="1018" customFormat="1">
      <c r="A60" s="592" t="s">
        <v>2482</v>
      </c>
      <c r="B60" s="1019"/>
      <c r="C60" s="1649">
        <v>8</v>
      </c>
      <c r="D60" s="1653"/>
      <c r="E60" s="1649">
        <v>11</v>
      </c>
      <c r="F60" s="1653"/>
      <c r="G60" s="1649">
        <v>14</v>
      </c>
      <c r="H60" s="1653"/>
      <c r="I60" s="1649">
        <v>15</v>
      </c>
      <c r="J60" s="1113"/>
    </row>
    <row r="61" spans="1:10" s="1002" customFormat="1">
      <c r="A61" s="592" t="s">
        <v>2481</v>
      </c>
      <c r="B61" s="1010"/>
      <c r="C61" s="1649">
        <v>80</v>
      </c>
      <c r="D61" s="1649"/>
      <c r="E61" s="1649">
        <v>88</v>
      </c>
      <c r="F61" s="1649"/>
      <c r="G61" s="1649">
        <v>93</v>
      </c>
      <c r="H61" s="1649"/>
      <c r="I61" s="1649">
        <v>103</v>
      </c>
      <c r="J61" s="1111"/>
    </row>
    <row r="62" spans="1:10" s="1002" customFormat="1">
      <c r="A62" s="592" t="s">
        <v>2480</v>
      </c>
      <c r="B62" s="1019"/>
      <c r="C62" s="1649">
        <v>5700</v>
      </c>
      <c r="D62" s="1649"/>
      <c r="E62" s="1649">
        <v>7150</v>
      </c>
      <c r="F62" s="1649"/>
      <c r="G62" s="1649">
        <v>7500</v>
      </c>
      <c r="H62" s="1649"/>
      <c r="I62" s="1649">
        <v>8500</v>
      </c>
      <c r="J62" s="1111"/>
    </row>
    <row r="63" spans="1:10" s="1002" customFormat="1">
      <c r="A63" s="592" t="s">
        <v>2479</v>
      </c>
      <c r="B63" s="1019"/>
      <c r="C63" s="1649">
        <v>2581</v>
      </c>
      <c r="D63" s="1649"/>
      <c r="E63" s="1649">
        <v>3050</v>
      </c>
      <c r="F63" s="1649"/>
      <c r="G63" s="1649">
        <v>3400</v>
      </c>
      <c r="H63" s="1649"/>
      <c r="I63" s="1649">
        <v>3450</v>
      </c>
      <c r="J63" s="1111"/>
    </row>
    <row r="64" spans="1:10" s="1002" customFormat="1">
      <c r="A64" s="592" t="s">
        <v>2478</v>
      </c>
      <c r="B64" s="1019"/>
      <c r="C64" s="1649">
        <v>41</v>
      </c>
      <c r="D64" s="1649"/>
      <c r="E64" s="1649">
        <v>42</v>
      </c>
      <c r="F64" s="1649"/>
      <c r="G64" s="1649">
        <v>43</v>
      </c>
      <c r="H64" s="1649"/>
      <c r="I64" s="1649">
        <v>45</v>
      </c>
      <c r="J64" s="1111"/>
    </row>
    <row r="65" spans="1:10" s="1051" customFormat="1">
      <c r="A65" s="104" t="s">
        <v>2477</v>
      </c>
      <c r="B65" s="1019"/>
      <c r="C65" s="1649"/>
      <c r="D65" s="1652"/>
      <c r="E65" s="1649"/>
      <c r="F65" s="1652"/>
      <c r="G65" s="1652"/>
      <c r="H65" s="1652"/>
      <c r="I65" s="1652"/>
      <c r="J65" s="1651"/>
    </row>
    <row r="66" spans="1:10" s="1051" customFormat="1">
      <c r="A66" s="592" t="s">
        <v>2476</v>
      </c>
      <c r="B66" s="1019"/>
      <c r="C66" s="1649">
        <v>21</v>
      </c>
      <c r="D66" s="1652"/>
      <c r="E66" s="1649">
        <v>10</v>
      </c>
      <c r="F66" s="1652"/>
      <c r="G66" s="1652">
        <v>10</v>
      </c>
      <c r="H66" s="1652"/>
      <c r="I66" s="1652">
        <v>8</v>
      </c>
      <c r="J66" s="1651"/>
    </row>
    <row r="67" spans="1:10">
      <c r="A67" s="592" t="s">
        <v>2475</v>
      </c>
      <c r="B67" s="1019"/>
      <c r="C67" s="1650">
        <v>120</v>
      </c>
      <c r="D67" s="1647"/>
      <c r="E67" s="1650">
        <v>141</v>
      </c>
      <c r="F67" s="1647"/>
      <c r="G67" s="1647">
        <v>157</v>
      </c>
      <c r="H67" s="1647"/>
      <c r="I67" s="1647">
        <v>160</v>
      </c>
      <c r="J67" s="996"/>
    </row>
    <row r="68" spans="1:10">
      <c r="A68" s="592" t="s">
        <v>2474</v>
      </c>
      <c r="B68" s="1019"/>
      <c r="C68" s="1649">
        <f>SUM(C66:C67)</f>
        <v>141</v>
      </c>
      <c r="D68" s="1647"/>
      <c r="E68" s="1649">
        <f>SUM(E66:E67)</f>
        <v>151</v>
      </c>
      <c r="F68" s="1647"/>
      <c r="G68" s="1647">
        <f>SUM(G66:G67)</f>
        <v>167</v>
      </c>
      <c r="H68" s="1647"/>
      <c r="I68" s="1647">
        <f>SUM(I66:I67)</f>
        <v>168</v>
      </c>
      <c r="J68" s="996"/>
    </row>
    <row r="69" spans="1:10">
      <c r="A69" s="1648"/>
      <c r="B69" s="1019"/>
      <c r="C69" s="1647"/>
      <c r="D69" s="1647"/>
      <c r="E69" s="1647"/>
      <c r="F69" s="1647"/>
      <c r="G69" s="1647"/>
      <c r="H69" s="1647"/>
      <c r="I69" s="1647"/>
      <c r="J69" s="996"/>
    </row>
    <row r="70" spans="1:10">
      <c r="A70" s="1011"/>
      <c r="B70" s="1055"/>
      <c r="C70" s="1646"/>
      <c r="D70" s="1644"/>
      <c r="E70" s="1645"/>
      <c r="F70" s="1644"/>
      <c r="G70" s="1645"/>
      <c r="H70" s="1644"/>
      <c r="I70" s="1645"/>
      <c r="J70" s="1644"/>
    </row>
    <row r="71" spans="1:10">
      <c r="B71" s="999"/>
      <c r="C71" s="999"/>
      <c r="D71" s="999"/>
      <c r="E71" s="1000"/>
      <c r="F71" s="1000"/>
    </row>
    <row r="72" spans="1:10">
      <c r="B72" s="999"/>
      <c r="C72" s="999"/>
      <c r="D72" s="999"/>
      <c r="E72" s="1000"/>
      <c r="F72" s="1000"/>
    </row>
    <row r="73" spans="1:10">
      <c r="B73" s="999"/>
      <c r="C73" s="999"/>
      <c r="D73" s="999"/>
      <c r="E73" s="1000"/>
      <c r="F73" s="1000"/>
    </row>
    <row r="74" spans="1:10">
      <c r="B74" s="999"/>
      <c r="C74" s="999"/>
      <c r="D74" s="999"/>
      <c r="E74" s="1000"/>
      <c r="F74" s="1000"/>
    </row>
    <row r="75" spans="1:10">
      <c r="B75" s="999"/>
      <c r="C75" s="999"/>
      <c r="D75" s="999"/>
      <c r="E75" s="1000"/>
      <c r="F75" s="1000"/>
    </row>
    <row r="76" spans="1:10">
      <c r="B76" s="999"/>
      <c r="C76" s="999"/>
      <c r="D76" s="999"/>
      <c r="E76" s="1000"/>
      <c r="F76" s="1000"/>
    </row>
    <row r="77" spans="1:10">
      <c r="B77" s="999"/>
      <c r="C77" s="999"/>
      <c r="D77" s="999"/>
      <c r="E77" s="1000"/>
      <c r="F77" s="1000"/>
    </row>
    <row r="78" spans="1:10">
      <c r="B78" s="999"/>
      <c r="C78" s="999"/>
      <c r="D78" s="999"/>
      <c r="E78" s="1000"/>
      <c r="F78" s="1000"/>
    </row>
    <row r="79" spans="1:10">
      <c r="B79" s="999"/>
      <c r="C79" s="999"/>
      <c r="D79" s="999"/>
      <c r="E79" s="1000"/>
      <c r="F79" s="1000"/>
    </row>
    <row r="80" spans="1:10">
      <c r="B80" s="999"/>
      <c r="C80" s="999"/>
      <c r="D80" s="999"/>
      <c r="E80" s="1000"/>
      <c r="F80" s="1000"/>
    </row>
    <row r="81" spans="2:6">
      <c r="B81" s="999"/>
      <c r="C81" s="999"/>
      <c r="D81" s="999"/>
      <c r="E81" s="1000"/>
      <c r="F81" s="1000"/>
    </row>
    <row r="82" spans="2:6">
      <c r="B82" s="999"/>
      <c r="C82" s="999"/>
      <c r="D82" s="999"/>
      <c r="E82" s="1000"/>
      <c r="F82" s="1000"/>
    </row>
    <row r="83" spans="2:6">
      <c r="B83" s="999"/>
      <c r="C83" s="999"/>
      <c r="D83" s="999"/>
      <c r="E83" s="1000"/>
      <c r="F83" s="1000"/>
    </row>
    <row r="84" spans="2:6">
      <c r="B84" s="999"/>
      <c r="C84" s="999"/>
      <c r="D84" s="999"/>
      <c r="E84" s="1000"/>
      <c r="F84" s="1000"/>
    </row>
    <row r="85" spans="2:6">
      <c r="B85" s="999"/>
      <c r="C85" s="999"/>
      <c r="D85" s="999"/>
      <c r="E85" s="1000"/>
      <c r="F85" s="1000"/>
    </row>
    <row r="86" spans="2:6">
      <c r="B86" s="999"/>
      <c r="C86" s="999"/>
      <c r="D86" s="999"/>
      <c r="E86" s="1000"/>
      <c r="F86" s="1000"/>
    </row>
    <row r="87" spans="2:6">
      <c r="B87" s="999"/>
      <c r="C87" s="999"/>
      <c r="D87" s="999"/>
      <c r="E87" s="1000"/>
      <c r="F87" s="1000"/>
    </row>
    <row r="88" spans="2:6">
      <c r="B88" s="999"/>
      <c r="C88" s="999"/>
      <c r="D88" s="999"/>
      <c r="E88" s="1000"/>
      <c r="F88" s="1000"/>
    </row>
    <row r="89" spans="2:6">
      <c r="B89" s="999"/>
      <c r="C89" s="999"/>
      <c r="D89" s="999"/>
      <c r="E89" s="1000"/>
      <c r="F89" s="1000"/>
    </row>
    <row r="90" spans="2:6">
      <c r="B90" s="999"/>
      <c r="C90" s="999"/>
      <c r="D90" s="999"/>
      <c r="E90" s="1000"/>
      <c r="F90" s="1000"/>
    </row>
    <row r="91" spans="2:6">
      <c r="B91" s="999"/>
      <c r="C91" s="999"/>
      <c r="D91" s="999"/>
      <c r="E91" s="1000"/>
      <c r="F91" s="1000"/>
    </row>
    <row r="92" spans="2:6">
      <c r="B92" s="999"/>
      <c r="C92" s="999"/>
      <c r="D92" s="999"/>
      <c r="E92" s="1000"/>
      <c r="F92" s="1000"/>
    </row>
    <row r="93" spans="2:6">
      <c r="B93" s="999"/>
      <c r="C93" s="999"/>
      <c r="D93" s="999"/>
      <c r="E93" s="1000"/>
      <c r="F93" s="1000"/>
    </row>
    <row r="94" spans="2:6">
      <c r="B94" s="999"/>
    </row>
    <row r="95" spans="2:6">
      <c r="B95" s="999"/>
    </row>
    <row r="96" spans="2:6">
      <c r="B96" s="999"/>
    </row>
    <row r="97" spans="2:2">
      <c r="B97" s="999"/>
    </row>
    <row r="98" spans="2:2">
      <c r="B98" s="999"/>
    </row>
    <row r="99" spans="2:2">
      <c r="B99" s="999"/>
    </row>
    <row r="100" spans="2:2">
      <c r="B100" s="999"/>
    </row>
    <row r="101" spans="2:2">
      <c r="B101" s="999"/>
    </row>
    <row r="102" spans="2:2">
      <c r="B102" s="999"/>
    </row>
    <row r="103" spans="2:2">
      <c r="B103" s="999"/>
    </row>
    <row r="104" spans="2:2">
      <c r="B104" s="999"/>
    </row>
    <row r="105" spans="2:2">
      <c r="B105" s="999"/>
    </row>
    <row r="106" spans="2:2">
      <c r="B106" s="999"/>
    </row>
    <row r="107" spans="2:2">
      <c r="B107" s="999"/>
    </row>
    <row r="108" spans="2:2">
      <c r="B108" s="999"/>
    </row>
    <row r="109" spans="2:2">
      <c r="B109" s="999"/>
    </row>
    <row r="110" spans="2:2">
      <c r="B110" s="999"/>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pageOrder="overThenDown" orientation="portrait" cellComments="atEnd" r:id="rId1"/>
  <headerFooter alignWithMargins="0">
    <oddFooter>&amp;L&amp;F &amp;D</oddFooter>
  </headerFooter>
  <rowBreaks count="1" manualBreakCount="1">
    <brk id="47" max="16383"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J85"/>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customWidth="1"/>
    <col min="9" max="9" width="13.7109375" style="297" customWidth="1"/>
    <col min="10" max="10" width="3.140625" style="1123"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350</v>
      </c>
      <c r="C2" s="1164" t="s">
        <v>349</v>
      </c>
      <c r="D2" s="1159"/>
      <c r="E2" s="1163"/>
      <c r="F2" s="1161"/>
      <c r="G2" s="1163"/>
      <c r="H2" s="1159"/>
      <c r="I2" s="1163"/>
      <c r="J2" s="1159"/>
    </row>
    <row r="3" spans="1:10" s="1154" customFormat="1" ht="15.75">
      <c r="A3" s="1158" t="s">
        <v>49</v>
      </c>
      <c r="B3" s="1162" t="s">
        <v>1572</v>
      </c>
      <c r="C3" s="1162" t="s">
        <v>2306</v>
      </c>
      <c r="D3" s="1159"/>
      <c r="E3" s="1160"/>
      <c r="F3" s="1161"/>
      <c r="G3" s="1160"/>
      <c r="H3" s="1159"/>
      <c r="I3" s="1160"/>
      <c r="J3" s="1159"/>
    </row>
    <row r="4" spans="1:10" s="1154" customFormat="1" ht="15.75">
      <c r="A4" s="1158" t="s">
        <v>46</v>
      </c>
      <c r="B4" s="1162" t="s">
        <v>1278</v>
      </c>
      <c r="C4" s="1162" t="s">
        <v>1277</v>
      </c>
      <c r="D4" s="1159"/>
      <c r="E4" s="1160"/>
      <c r="F4" s="1161"/>
      <c r="G4" s="1160"/>
      <c r="H4" s="1159"/>
      <c r="I4" s="1160"/>
      <c r="J4" s="1159"/>
    </row>
    <row r="5" spans="1:10" s="1154" customFormat="1" ht="15.75">
      <c r="A5" s="1158" t="s">
        <v>43</v>
      </c>
      <c r="B5" s="1157" t="s">
        <v>2543</v>
      </c>
      <c r="C5" s="1157" t="s">
        <v>2542</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row>
    <row r="10" spans="1:10" s="433" customFormat="1">
      <c r="A10" s="412" t="s">
        <v>2541</v>
      </c>
      <c r="B10" s="1141"/>
    </row>
    <row r="11" spans="1:10" s="242" customFormat="1">
      <c r="A11" s="1140" t="s">
        <v>2540</v>
      </c>
      <c r="B11" s="1096"/>
    </row>
    <row r="12" spans="1:10" s="242" customFormat="1">
      <c r="A12" s="307" t="s">
        <v>2539</v>
      </c>
      <c r="B12" s="1096"/>
    </row>
    <row r="13" spans="1:10" s="242" customFormat="1">
      <c r="A13" s="306" t="s">
        <v>2537</v>
      </c>
      <c r="B13" s="1096"/>
      <c r="C13" s="1138">
        <v>5924</v>
      </c>
      <c r="E13" s="1138">
        <v>5489</v>
      </c>
      <c r="G13" s="1661">
        <v>5440</v>
      </c>
      <c r="I13" s="1661">
        <v>5500</v>
      </c>
    </row>
    <row r="14" spans="1:10" s="242" customFormat="1">
      <c r="A14" s="306" t="s">
        <v>2536</v>
      </c>
      <c r="B14" s="1096"/>
      <c r="C14" s="1617">
        <v>849</v>
      </c>
      <c r="E14" s="1617">
        <v>845</v>
      </c>
      <c r="G14" s="1660">
        <v>846</v>
      </c>
      <c r="I14" s="1660">
        <v>850</v>
      </c>
    </row>
    <row r="15" spans="1:10" s="244" customFormat="1">
      <c r="A15" s="307" t="s">
        <v>2538</v>
      </c>
      <c r="B15" s="1096"/>
      <c r="C15" s="243"/>
      <c r="E15" s="243"/>
    </row>
    <row r="16" spans="1:10" s="244" customFormat="1">
      <c r="A16" s="306" t="s">
        <v>2537</v>
      </c>
      <c r="B16" s="1659"/>
      <c r="C16" s="243">
        <v>3158</v>
      </c>
      <c r="E16" s="243">
        <v>3217</v>
      </c>
      <c r="G16" s="243">
        <v>3225</v>
      </c>
      <c r="I16" s="243">
        <v>3200</v>
      </c>
    </row>
    <row r="17" spans="1:10" s="244" customFormat="1">
      <c r="A17" s="306" t="s">
        <v>2536</v>
      </c>
      <c r="B17" s="1659"/>
      <c r="C17" s="243">
        <v>4896</v>
      </c>
      <c r="E17" s="243">
        <v>4857</v>
      </c>
      <c r="G17" s="243">
        <v>4898</v>
      </c>
      <c r="I17" s="243">
        <v>4900</v>
      </c>
    </row>
    <row r="18" spans="1:10" s="244" customFormat="1">
      <c r="A18" s="306"/>
      <c r="B18" s="1659"/>
      <c r="C18" s="243"/>
      <c r="E18" s="243"/>
    </row>
    <row r="19" spans="1:10" s="1517" customFormat="1">
      <c r="A19" s="1658" t="s">
        <v>2535</v>
      </c>
      <c r="B19" s="1657"/>
      <c r="C19" s="336">
        <v>50</v>
      </c>
      <c r="E19" s="336">
        <v>50</v>
      </c>
      <c r="G19" s="336">
        <v>48</v>
      </c>
      <c r="I19" s="336">
        <v>52</v>
      </c>
    </row>
    <row r="20" spans="1:10" s="242" customFormat="1">
      <c r="A20" s="1140"/>
      <c r="B20" s="1096"/>
      <c r="C20" s="337"/>
      <c r="E20" s="337"/>
    </row>
    <row r="21" spans="1:10" s="1132" customFormat="1">
      <c r="A21" s="1137" t="s">
        <v>1</v>
      </c>
      <c r="B21" s="1136"/>
      <c r="C21" s="1135"/>
      <c r="D21" s="1133"/>
      <c r="E21" s="1134"/>
      <c r="F21" s="1133"/>
      <c r="G21" s="1134"/>
      <c r="H21" s="1133"/>
      <c r="I21" s="1134"/>
      <c r="J21" s="1133"/>
    </row>
    <row r="22" spans="1:10" ht="27.75" customHeight="1">
      <c r="A22" s="1773" t="s">
        <v>2534</v>
      </c>
      <c r="B22" s="1803"/>
      <c r="C22" s="1804"/>
      <c r="D22" s="1803"/>
      <c r="E22" s="1804"/>
      <c r="F22" s="1803"/>
      <c r="G22" s="1804"/>
      <c r="H22" s="1803"/>
      <c r="I22" s="1804"/>
      <c r="J22" s="1803"/>
    </row>
    <row r="23" spans="1:10" ht="16.5" customHeight="1">
      <c r="A23" s="1773" t="s">
        <v>2533</v>
      </c>
      <c r="B23" s="1803"/>
      <c r="C23" s="1804"/>
      <c r="D23" s="1803"/>
      <c r="E23" s="1804"/>
      <c r="F23" s="1803"/>
      <c r="G23" s="1804"/>
      <c r="H23" s="1803"/>
      <c r="I23" s="1804"/>
      <c r="J23" s="1803"/>
    </row>
    <row r="24" spans="1:10" ht="27.75" customHeight="1">
      <c r="A24" s="1805" t="s">
        <v>2532</v>
      </c>
      <c r="B24" s="1803"/>
      <c r="C24" s="1804"/>
      <c r="D24" s="1803"/>
      <c r="E24" s="1804"/>
      <c r="F24" s="1803"/>
      <c r="G24" s="1804"/>
      <c r="H24" s="1803"/>
      <c r="I24" s="1804"/>
      <c r="J24" s="1803"/>
    </row>
    <row r="25" spans="1:10" ht="27.75" customHeight="1">
      <c r="A25" s="1802"/>
      <c r="B25" s="1803"/>
      <c r="C25" s="1804"/>
      <c r="D25" s="1803"/>
      <c r="E25" s="1804"/>
      <c r="F25" s="1803"/>
      <c r="G25" s="1804"/>
      <c r="H25" s="1803"/>
      <c r="I25" s="1804"/>
      <c r="J25" s="1803"/>
    </row>
    <row r="26" spans="1:10" ht="27.75" customHeight="1">
      <c r="A26" s="1802"/>
      <c r="B26" s="1803"/>
      <c r="C26" s="1804"/>
      <c r="D26" s="1803"/>
      <c r="E26" s="1804"/>
      <c r="F26" s="1803"/>
      <c r="G26" s="1804"/>
      <c r="H26" s="1803"/>
      <c r="I26" s="1804"/>
      <c r="J26" s="1803"/>
    </row>
    <row r="27" spans="1:10" ht="27.75" customHeight="1">
      <c r="A27" s="1802"/>
      <c r="B27" s="1803"/>
      <c r="C27" s="1804"/>
      <c r="D27" s="1803"/>
      <c r="E27" s="1804"/>
      <c r="F27" s="1803"/>
      <c r="G27" s="1804"/>
      <c r="H27" s="1803"/>
      <c r="I27" s="1804"/>
      <c r="J27" s="1803"/>
    </row>
    <row r="28" spans="1:10" ht="27.75" customHeight="1">
      <c r="A28" s="1802"/>
      <c r="B28" s="1803"/>
      <c r="C28" s="1804"/>
      <c r="D28" s="1803"/>
      <c r="E28" s="1804"/>
      <c r="F28" s="1803"/>
      <c r="G28" s="1804"/>
      <c r="H28" s="1803"/>
      <c r="I28" s="1804"/>
      <c r="J28" s="1803"/>
    </row>
    <row r="29" spans="1:10" ht="27.75" customHeight="1">
      <c r="A29" s="1802"/>
      <c r="B29" s="1803"/>
      <c r="C29" s="1804"/>
      <c r="D29" s="1803"/>
      <c r="E29" s="1804"/>
      <c r="F29" s="1803"/>
      <c r="G29" s="1804"/>
      <c r="H29" s="1803"/>
      <c r="I29" s="1804"/>
      <c r="J29" s="1803"/>
    </row>
    <row r="30" spans="1:10" ht="27.75" customHeight="1">
      <c r="A30" s="1802"/>
      <c r="B30" s="1803"/>
      <c r="C30" s="1804"/>
      <c r="D30" s="1803"/>
      <c r="E30" s="1804"/>
      <c r="F30" s="1803"/>
      <c r="G30" s="1804"/>
      <c r="H30" s="1803"/>
      <c r="I30" s="1804"/>
      <c r="J30" s="1803"/>
    </row>
    <row r="31" spans="1:10" ht="27.75" customHeight="1">
      <c r="A31" s="1802"/>
      <c r="B31" s="1803"/>
      <c r="C31" s="1804"/>
      <c r="D31" s="1803"/>
      <c r="E31" s="1804"/>
      <c r="F31" s="1803"/>
      <c r="G31" s="1804"/>
      <c r="H31" s="1803"/>
      <c r="I31" s="1804"/>
      <c r="J31" s="1803"/>
    </row>
    <row r="32" spans="1:10">
      <c r="A32" s="1129"/>
      <c r="B32" s="1128"/>
      <c r="C32" s="1130"/>
      <c r="D32" s="1128"/>
      <c r="E32" s="1130"/>
      <c r="F32" s="1128"/>
      <c r="G32" s="1130"/>
      <c r="H32" s="1128"/>
      <c r="I32" s="1130"/>
      <c r="J32" s="1128"/>
    </row>
    <row r="33" spans="1:10">
      <c r="A33" s="1129"/>
      <c r="B33" s="1128"/>
      <c r="C33" s="1128"/>
      <c r="D33" s="1128"/>
      <c r="E33" s="1128"/>
      <c r="F33" s="1128"/>
      <c r="G33" s="1128"/>
      <c r="H33" s="1128"/>
      <c r="I33" s="1128"/>
      <c r="J33" s="1128"/>
    </row>
    <row r="34" spans="1:10">
      <c r="A34" s="1129"/>
      <c r="B34" s="1128"/>
      <c r="C34" s="1130"/>
      <c r="D34" s="1128"/>
      <c r="E34" s="1130"/>
      <c r="F34" s="1128"/>
      <c r="G34" s="1130"/>
      <c r="H34" s="1128"/>
      <c r="I34" s="1130"/>
      <c r="J34" s="1128"/>
    </row>
    <row r="35" spans="1:10">
      <c r="A35" s="1129"/>
      <c r="B35" s="1128"/>
      <c r="C35" s="1128"/>
      <c r="D35" s="1128"/>
      <c r="E35" s="1128"/>
      <c r="F35" s="1128"/>
      <c r="G35" s="1128"/>
      <c r="H35" s="1128"/>
      <c r="I35" s="1128"/>
      <c r="J35" s="1128"/>
    </row>
    <row r="36" spans="1:10">
      <c r="A36" s="1129"/>
      <c r="B36" s="1128"/>
      <c r="C36" s="1130"/>
      <c r="D36" s="1128"/>
      <c r="E36" s="1130"/>
      <c r="F36" s="1128"/>
      <c r="G36" s="1130"/>
      <c r="H36" s="1128"/>
      <c r="I36" s="1130"/>
      <c r="J36" s="1128"/>
    </row>
    <row r="37" spans="1:10">
      <c r="A37" s="1129"/>
      <c r="B37" s="1128"/>
      <c r="C37" s="1128"/>
      <c r="D37" s="1128"/>
      <c r="E37" s="1128"/>
      <c r="F37" s="1128"/>
      <c r="G37" s="1128"/>
      <c r="H37" s="1128"/>
      <c r="I37" s="1128"/>
      <c r="J37" s="1128"/>
    </row>
    <row r="38" spans="1:10">
      <c r="A38" s="1129"/>
      <c r="B38" s="1128"/>
      <c r="C38" s="1128"/>
      <c r="D38" s="1128"/>
      <c r="E38" s="1128"/>
      <c r="F38" s="1128"/>
      <c r="G38" s="1128"/>
      <c r="H38" s="1128"/>
      <c r="I38" s="1128"/>
      <c r="J38" s="1128"/>
    </row>
    <row r="39" spans="1:10">
      <c r="A39" s="1129"/>
      <c r="B39" s="1128"/>
      <c r="C39" s="1128"/>
      <c r="D39" s="1128"/>
      <c r="E39" s="1128"/>
      <c r="F39" s="1128"/>
      <c r="G39" s="1128"/>
      <c r="H39" s="1128"/>
      <c r="I39" s="1128"/>
      <c r="J39" s="1128"/>
    </row>
    <row r="40" spans="1:10">
      <c r="B40" s="1126"/>
      <c r="C40" s="1126"/>
      <c r="D40" s="1126"/>
      <c r="E40" s="1127"/>
      <c r="F40" s="1127"/>
    </row>
    <row r="41" spans="1:10">
      <c r="B41" s="1126"/>
      <c r="C41" s="1126"/>
      <c r="D41" s="1126"/>
      <c r="E41" s="1127"/>
      <c r="F41" s="1127"/>
    </row>
    <row r="42" spans="1:10">
      <c r="B42" s="1126"/>
      <c r="C42" s="1126"/>
      <c r="D42" s="1126"/>
      <c r="E42" s="1127"/>
      <c r="F42" s="1127"/>
    </row>
    <row r="43" spans="1:10" s="297" customFormat="1">
      <c r="A43" s="1126"/>
      <c r="B43" s="1126"/>
      <c r="C43" s="1126"/>
      <c r="D43" s="1126"/>
      <c r="E43" s="1127"/>
      <c r="F43" s="1127"/>
      <c r="H43" s="1123"/>
      <c r="J43" s="1123"/>
    </row>
    <row r="44" spans="1:10" s="297" customFormat="1">
      <c r="A44" s="1126"/>
      <c r="B44" s="1126"/>
      <c r="C44" s="1126"/>
      <c r="D44" s="1126"/>
      <c r="E44" s="1127"/>
      <c r="F44" s="1127"/>
      <c r="H44" s="1123"/>
      <c r="J44" s="1123"/>
    </row>
    <row r="45" spans="1:10" s="297" customFormat="1">
      <c r="A45" s="1126"/>
      <c r="B45" s="1126"/>
      <c r="C45" s="1126"/>
      <c r="D45" s="1126"/>
      <c r="E45" s="1127"/>
      <c r="F45" s="1127"/>
      <c r="H45" s="1123"/>
      <c r="J45" s="1123"/>
    </row>
    <row r="46" spans="1:10" s="297" customFormat="1">
      <c r="A46" s="1126"/>
      <c r="B46" s="1126"/>
      <c r="C46" s="1126"/>
      <c r="D46" s="1126"/>
      <c r="E46" s="1127"/>
      <c r="F46" s="1127"/>
      <c r="H46" s="1123"/>
      <c r="J46" s="1123"/>
    </row>
    <row r="47" spans="1:10" s="297" customFormat="1">
      <c r="A47" s="1126"/>
      <c r="B47" s="1126"/>
      <c r="C47" s="1126"/>
      <c r="D47" s="1126"/>
      <c r="E47" s="1127"/>
      <c r="F47" s="1127"/>
      <c r="H47" s="1123"/>
      <c r="J47" s="1123"/>
    </row>
    <row r="48" spans="1:10" s="297" customFormat="1">
      <c r="A48" s="1126"/>
      <c r="B48" s="1126"/>
      <c r="C48" s="1126"/>
      <c r="D48" s="1126"/>
      <c r="E48" s="1127"/>
      <c r="F48" s="1127"/>
      <c r="H48" s="1123"/>
      <c r="J48" s="1123"/>
    </row>
    <row r="49" spans="1:10" s="297" customFormat="1">
      <c r="A49" s="1126"/>
      <c r="B49" s="1126"/>
      <c r="C49" s="1126"/>
      <c r="D49" s="1126"/>
      <c r="E49" s="1127"/>
      <c r="F49" s="1127"/>
      <c r="H49" s="1123"/>
      <c r="J49" s="1123"/>
    </row>
    <row r="50" spans="1:10" s="297" customFormat="1">
      <c r="A50" s="1126"/>
      <c r="B50" s="1126"/>
      <c r="C50" s="1126"/>
      <c r="D50" s="1126"/>
      <c r="E50" s="1127"/>
      <c r="F50" s="1127"/>
      <c r="H50" s="1123"/>
      <c r="J50" s="1123"/>
    </row>
    <row r="51" spans="1:10" s="297" customFormat="1">
      <c r="A51" s="1126"/>
      <c r="B51" s="1126"/>
      <c r="C51" s="1126"/>
      <c r="D51" s="1126"/>
      <c r="E51" s="1127"/>
      <c r="F51" s="1127"/>
      <c r="H51" s="1123"/>
      <c r="J51" s="1123"/>
    </row>
    <row r="52" spans="1:10" s="297" customFormat="1">
      <c r="A52" s="1126"/>
      <c r="B52" s="1126"/>
      <c r="C52" s="1126"/>
      <c r="D52" s="1126"/>
      <c r="E52" s="1127"/>
      <c r="F52" s="1127"/>
      <c r="H52" s="1123"/>
      <c r="J52" s="1123"/>
    </row>
    <row r="53" spans="1:10" s="297" customFormat="1">
      <c r="A53" s="1126"/>
      <c r="B53" s="1126"/>
      <c r="C53" s="1126"/>
      <c r="D53" s="1126"/>
      <c r="E53" s="1127"/>
      <c r="F53" s="1127"/>
      <c r="H53" s="1123"/>
      <c r="J53" s="1123"/>
    </row>
    <row r="54" spans="1:10" s="297" customFormat="1">
      <c r="A54" s="1126"/>
      <c r="B54" s="1126"/>
      <c r="C54" s="1126"/>
      <c r="D54" s="1126"/>
      <c r="E54" s="1127"/>
      <c r="F54" s="1127"/>
      <c r="H54" s="1123"/>
      <c r="J54" s="1123"/>
    </row>
    <row r="55" spans="1:10" s="297" customFormat="1">
      <c r="A55" s="1126"/>
      <c r="B55" s="1126"/>
      <c r="C55" s="1126"/>
      <c r="D55" s="1126"/>
      <c r="E55" s="1127"/>
      <c r="F55" s="1127"/>
      <c r="H55" s="1123"/>
      <c r="J55" s="1123"/>
    </row>
    <row r="56" spans="1:10" s="297" customFormat="1">
      <c r="A56" s="1126"/>
      <c r="B56" s="1126"/>
      <c r="C56" s="1126"/>
      <c r="D56" s="1126"/>
      <c r="E56" s="1127"/>
      <c r="F56" s="1127"/>
      <c r="H56" s="1123"/>
      <c r="J56" s="1123"/>
    </row>
    <row r="57" spans="1:10" s="297" customFormat="1">
      <c r="A57" s="1126"/>
      <c r="B57" s="1126"/>
      <c r="C57" s="1126"/>
      <c r="D57" s="1126"/>
      <c r="E57" s="1127"/>
      <c r="F57" s="1127"/>
      <c r="H57" s="1123"/>
      <c r="J57" s="1123"/>
    </row>
    <row r="58" spans="1:10" s="297" customFormat="1">
      <c r="A58" s="1126"/>
      <c r="B58" s="1126"/>
      <c r="C58" s="1126"/>
      <c r="D58" s="1126"/>
      <c r="E58" s="1127"/>
      <c r="F58" s="1127"/>
      <c r="H58" s="1123"/>
      <c r="J58" s="1123"/>
    </row>
    <row r="59" spans="1:10" s="297" customFormat="1">
      <c r="A59" s="1126"/>
      <c r="B59" s="1126"/>
      <c r="C59" s="1126"/>
      <c r="D59" s="1126"/>
      <c r="E59" s="1127"/>
      <c r="F59" s="1127"/>
      <c r="H59" s="1123"/>
      <c r="J59" s="1123"/>
    </row>
    <row r="60" spans="1:10" s="297" customFormat="1">
      <c r="A60" s="1126"/>
      <c r="B60" s="1126"/>
      <c r="C60" s="1126"/>
      <c r="D60" s="1126"/>
      <c r="E60" s="1127"/>
      <c r="F60" s="1127"/>
      <c r="H60" s="1123"/>
      <c r="J60" s="1123"/>
    </row>
    <row r="61" spans="1:10" s="297" customFormat="1">
      <c r="A61" s="1126"/>
      <c r="B61" s="1126"/>
      <c r="C61" s="1126"/>
      <c r="D61" s="1126"/>
      <c r="E61" s="1127"/>
      <c r="F61" s="1127"/>
      <c r="H61" s="1123"/>
      <c r="J61" s="1123"/>
    </row>
    <row r="62" spans="1:10" s="297" customFormat="1">
      <c r="A62" s="1126"/>
      <c r="B62" s="1126"/>
      <c r="C62" s="1126"/>
      <c r="D62" s="1126"/>
      <c r="E62" s="1127"/>
      <c r="F62" s="1127"/>
      <c r="H62" s="1123"/>
      <c r="J62" s="1123"/>
    </row>
    <row r="63" spans="1:10" s="297" customFormat="1">
      <c r="A63" s="1126"/>
      <c r="B63" s="1126"/>
      <c r="C63" s="1126"/>
      <c r="D63" s="1126"/>
      <c r="E63" s="1127"/>
      <c r="F63" s="1127"/>
      <c r="H63" s="1123"/>
      <c r="J63" s="1123"/>
    </row>
    <row r="64" spans="1:10" s="297" customFormat="1">
      <c r="A64" s="1126"/>
      <c r="B64" s="1126"/>
      <c r="C64" s="1126"/>
      <c r="D64" s="1126"/>
      <c r="E64" s="1127"/>
      <c r="F64" s="1127"/>
      <c r="H64" s="1123"/>
      <c r="J64" s="1123"/>
    </row>
    <row r="65" spans="1:10" s="297" customFormat="1">
      <c r="A65" s="1126"/>
      <c r="B65" s="1126"/>
      <c r="C65" s="1126"/>
      <c r="D65" s="1126"/>
      <c r="E65" s="1127"/>
      <c r="F65" s="1127"/>
      <c r="H65" s="1123"/>
      <c r="J65" s="1123"/>
    </row>
    <row r="66" spans="1:10" s="297" customFormat="1">
      <c r="A66" s="1126"/>
      <c r="B66" s="1126"/>
      <c r="C66" s="1126"/>
      <c r="D66" s="1126"/>
      <c r="E66" s="1127"/>
      <c r="F66" s="1127"/>
      <c r="H66" s="1123"/>
      <c r="J66" s="1123"/>
    </row>
    <row r="67" spans="1:10" s="297" customFormat="1">
      <c r="A67" s="1126"/>
      <c r="B67" s="1126"/>
      <c r="C67" s="1126"/>
      <c r="D67" s="1126"/>
      <c r="E67" s="1127"/>
      <c r="F67" s="1127"/>
      <c r="H67" s="1123"/>
      <c r="J67" s="1123"/>
    </row>
    <row r="68" spans="1:10" s="297" customFormat="1">
      <c r="A68" s="1126"/>
      <c r="B68" s="1126"/>
      <c r="C68" s="1126"/>
      <c r="D68" s="1126"/>
      <c r="E68" s="1127"/>
      <c r="F68" s="1127"/>
      <c r="H68" s="1123"/>
      <c r="J68" s="1123"/>
    </row>
    <row r="69" spans="1:10" s="297" customFormat="1">
      <c r="A69" s="1126"/>
      <c r="B69" s="1126"/>
      <c r="C69" s="1124"/>
      <c r="D69" s="1124"/>
      <c r="F69" s="1123"/>
      <c r="H69" s="1123"/>
      <c r="J69" s="1123"/>
    </row>
    <row r="70" spans="1:10" s="297" customFormat="1">
      <c r="A70" s="1126"/>
      <c r="B70" s="1126"/>
      <c r="C70" s="1124"/>
      <c r="D70" s="1124"/>
      <c r="F70" s="1123"/>
      <c r="H70" s="1123"/>
      <c r="J70" s="1123"/>
    </row>
    <row r="71" spans="1:10" s="297" customFormat="1">
      <c r="A71" s="1126"/>
      <c r="B71" s="1126"/>
      <c r="C71" s="1124"/>
      <c r="D71" s="1124"/>
      <c r="F71" s="1123"/>
      <c r="H71" s="1123"/>
      <c r="J71" s="1123"/>
    </row>
    <row r="72" spans="1:10" s="297" customFormat="1">
      <c r="A72" s="1126"/>
      <c r="B72" s="1126"/>
      <c r="C72" s="1124"/>
      <c r="D72" s="1124"/>
      <c r="F72" s="1123"/>
      <c r="H72" s="1123"/>
      <c r="J72" s="1123"/>
    </row>
    <row r="73" spans="1:10" s="297" customFormat="1">
      <c r="A73" s="1126"/>
      <c r="B73" s="1126"/>
      <c r="C73" s="1124"/>
      <c r="D73" s="1124"/>
      <c r="F73" s="1123"/>
      <c r="H73" s="1123"/>
      <c r="J73" s="1123"/>
    </row>
    <row r="74" spans="1:10" s="297" customFormat="1">
      <c r="A74" s="1126"/>
      <c r="B74" s="1126"/>
      <c r="C74" s="1124"/>
      <c r="D74" s="1124"/>
      <c r="F74" s="1123"/>
      <c r="H74" s="1123"/>
      <c r="J74" s="1123"/>
    </row>
    <row r="75" spans="1:10" s="1124" customFormat="1">
      <c r="A75" s="1126"/>
      <c r="B75" s="1126"/>
      <c r="E75" s="297"/>
      <c r="F75" s="1123"/>
      <c r="G75" s="297"/>
      <c r="H75" s="1123"/>
      <c r="I75" s="297"/>
      <c r="J75" s="1123"/>
    </row>
    <row r="76" spans="1:10" s="1124" customFormat="1">
      <c r="A76" s="1126"/>
      <c r="B76" s="1126"/>
      <c r="E76" s="297"/>
      <c r="F76" s="1123"/>
      <c r="G76" s="297"/>
      <c r="H76" s="1123"/>
      <c r="I76" s="297"/>
      <c r="J76" s="1123"/>
    </row>
    <row r="77" spans="1:10" s="1124" customFormat="1">
      <c r="A77" s="1126"/>
      <c r="B77" s="1126"/>
      <c r="E77" s="297"/>
      <c r="F77" s="1123"/>
      <c r="G77" s="297"/>
      <c r="H77" s="1123"/>
      <c r="I77" s="297"/>
      <c r="J77" s="1123"/>
    </row>
    <row r="78" spans="1:10" s="1124" customFormat="1">
      <c r="A78" s="1126"/>
      <c r="B78" s="1126"/>
      <c r="E78" s="297"/>
      <c r="F78" s="1123"/>
      <c r="G78" s="297"/>
      <c r="H78" s="1123"/>
      <c r="I78" s="297"/>
      <c r="J78" s="1123"/>
    </row>
    <row r="79" spans="1:10" s="1124" customFormat="1">
      <c r="A79" s="1126"/>
      <c r="B79" s="1126"/>
      <c r="E79" s="297"/>
      <c r="F79" s="1123"/>
      <c r="G79" s="297"/>
      <c r="H79" s="1123"/>
      <c r="I79" s="297"/>
      <c r="J79" s="1123"/>
    </row>
    <row r="80" spans="1:10" s="1124" customFormat="1">
      <c r="A80" s="1126"/>
      <c r="B80" s="1126"/>
      <c r="E80" s="297"/>
      <c r="F80" s="1123"/>
      <c r="G80" s="297"/>
      <c r="H80" s="1123"/>
      <c r="I80" s="297"/>
      <c r="J80" s="1123"/>
    </row>
    <row r="81" spans="1:10" s="1124" customFormat="1">
      <c r="A81" s="1126"/>
      <c r="B81" s="1126"/>
      <c r="E81" s="297"/>
      <c r="F81" s="1123"/>
      <c r="G81" s="297"/>
      <c r="H81" s="1123"/>
      <c r="I81" s="297"/>
      <c r="J81" s="1123"/>
    </row>
    <row r="82" spans="1:10" s="1124" customFormat="1">
      <c r="A82" s="1126"/>
      <c r="B82" s="1126"/>
      <c r="E82" s="297"/>
      <c r="F82" s="1123"/>
      <c r="G82" s="297"/>
      <c r="H82" s="1123"/>
      <c r="I82" s="297"/>
      <c r="J82" s="1123"/>
    </row>
    <row r="83" spans="1:10" s="1124" customFormat="1">
      <c r="A83" s="1126"/>
      <c r="B83" s="1126"/>
      <c r="E83" s="297"/>
      <c r="F83" s="1123"/>
      <c r="G83" s="297"/>
      <c r="H83" s="1123"/>
      <c r="I83" s="297"/>
      <c r="J83" s="1123"/>
    </row>
    <row r="84" spans="1:10" s="1124" customFormat="1">
      <c r="A84" s="1126"/>
      <c r="B84" s="1126"/>
      <c r="E84" s="297"/>
      <c r="F84" s="1123"/>
      <c r="G84" s="297"/>
      <c r="H84" s="1123"/>
      <c r="I84" s="297"/>
      <c r="J84" s="1123"/>
    </row>
    <row r="85" spans="1:10" s="1124" customFormat="1">
      <c r="A85" s="1126"/>
      <c r="B85" s="1126"/>
      <c r="E85" s="297"/>
      <c r="F85" s="1123"/>
      <c r="G85" s="297"/>
      <c r="H85" s="1123"/>
      <c r="I85" s="297"/>
      <c r="J85" s="1123"/>
    </row>
  </sheetData>
  <mergeCells count="10">
    <mergeCell ref="A28:J28"/>
    <mergeCell ref="A29:J29"/>
    <mergeCell ref="A30:J30"/>
    <mergeCell ref="A31:J31"/>
    <mergeCell ref="A22:J22"/>
    <mergeCell ref="A23:J23"/>
    <mergeCell ref="A24:J24"/>
    <mergeCell ref="A25:J25"/>
    <mergeCell ref="A26:J26"/>
    <mergeCell ref="A27:J27"/>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79"/>
  <sheetViews>
    <sheetView showGridLines="0" workbookViewId="0">
      <pane xSplit="2" ySplit="8" topLeftCell="C9" activePane="bottomRight" state="frozen"/>
      <selection activeCell="C9" sqref="C9"/>
      <selection pane="topRight" activeCell="C9" sqref="C9"/>
      <selection pane="bottomLeft" activeCell="C9" sqref="C9"/>
      <selection pane="bottomRight" activeCell="E22" sqref="E22"/>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4" style="2" customWidth="1"/>
    <col min="9" max="9" width="10.855468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2" s="53" customFormat="1" ht="15.75">
      <c r="A1" s="57" t="s">
        <v>53</v>
      </c>
      <c r="B1" s="66">
        <v>2016</v>
      </c>
      <c r="C1" s="65"/>
      <c r="E1" s="65"/>
      <c r="G1" s="64"/>
      <c r="H1" s="58"/>
      <c r="I1" s="64"/>
      <c r="J1" s="58"/>
    </row>
    <row r="2" spans="1:12" s="53" customFormat="1" ht="15.75">
      <c r="A2" s="57" t="s">
        <v>52</v>
      </c>
      <c r="B2" s="63" t="s">
        <v>51</v>
      </c>
      <c r="C2" s="63" t="s">
        <v>50</v>
      </c>
      <c r="D2" s="58"/>
      <c r="E2" s="62"/>
      <c r="F2" s="60"/>
      <c r="G2" s="62"/>
      <c r="H2" s="58"/>
      <c r="I2" s="62"/>
      <c r="J2" s="58"/>
    </row>
    <row r="3" spans="1:12" s="53" customFormat="1" ht="15.75">
      <c r="A3" s="57" t="s">
        <v>49</v>
      </c>
      <c r="B3" s="61" t="s">
        <v>248</v>
      </c>
      <c r="C3" s="61" t="s">
        <v>247</v>
      </c>
      <c r="D3" s="58"/>
      <c r="E3" s="59"/>
      <c r="F3" s="60"/>
      <c r="G3" s="59"/>
      <c r="H3" s="58"/>
      <c r="I3" s="59"/>
      <c r="J3" s="58"/>
    </row>
    <row r="4" spans="1:12" s="53" customFormat="1" ht="15.75">
      <c r="A4" s="57" t="s">
        <v>46</v>
      </c>
      <c r="B4" s="61" t="s">
        <v>296</v>
      </c>
      <c r="C4" s="61" t="s">
        <v>295</v>
      </c>
      <c r="D4" s="58"/>
      <c r="E4" s="59"/>
      <c r="F4" s="60"/>
      <c r="G4" s="59"/>
      <c r="H4" s="58"/>
      <c r="I4" s="59"/>
      <c r="J4" s="58"/>
    </row>
    <row r="5" spans="1:12" s="53" customFormat="1" ht="15.75">
      <c r="A5" s="57" t="s">
        <v>43</v>
      </c>
      <c r="B5" s="56" t="s">
        <v>42</v>
      </c>
      <c r="C5" s="56"/>
      <c r="D5" s="55"/>
      <c r="E5" s="54"/>
      <c r="G5" s="54"/>
      <c r="I5" s="54"/>
    </row>
    <row r="6" spans="1:12" s="41" customFormat="1">
      <c r="A6" s="52"/>
      <c r="B6" s="51"/>
      <c r="C6" s="50"/>
      <c r="D6" s="49"/>
      <c r="E6" s="50"/>
      <c r="F6" s="49"/>
      <c r="G6" s="50"/>
      <c r="H6" s="49"/>
      <c r="I6" s="50" t="s">
        <v>41</v>
      </c>
      <c r="J6" s="49"/>
    </row>
    <row r="7" spans="1:12">
      <c r="C7" s="48" t="s">
        <v>40</v>
      </c>
      <c r="D7" s="47" t="s">
        <v>37</v>
      </c>
      <c r="E7" s="48" t="s">
        <v>40</v>
      </c>
      <c r="F7" s="47" t="s">
        <v>37</v>
      </c>
      <c r="G7" s="48" t="s">
        <v>39</v>
      </c>
      <c r="H7" s="47" t="s">
        <v>37</v>
      </c>
      <c r="I7" s="48" t="s">
        <v>38</v>
      </c>
      <c r="J7" s="47" t="s">
        <v>37</v>
      </c>
      <c r="K7" s="1"/>
      <c r="L7" s="1"/>
    </row>
    <row r="8" spans="1:12"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2" s="41" customFormat="1">
      <c r="A9" s="33" t="s">
        <v>35</v>
      </c>
      <c r="B9" s="33"/>
      <c r="K9" s="266"/>
    </row>
    <row r="10" spans="1:12" s="41" customFormat="1">
      <c r="A10" s="271" t="s">
        <v>294</v>
      </c>
      <c r="B10" s="270"/>
      <c r="K10" s="266"/>
    </row>
    <row r="11" spans="1:12" s="41" customFormat="1" ht="12.75" customHeight="1">
      <c r="A11" s="27" t="s">
        <v>293</v>
      </c>
      <c r="B11" s="270"/>
      <c r="C11" s="264">
        <v>25</v>
      </c>
      <c r="D11" s="268"/>
      <c r="E11" s="264">
        <v>42</v>
      </c>
      <c r="F11" s="267"/>
      <c r="G11" s="264">
        <v>25</v>
      </c>
      <c r="H11" s="264"/>
      <c r="I11" s="264">
        <v>25</v>
      </c>
      <c r="K11" s="266"/>
    </row>
    <row r="12" spans="1:12" s="41" customFormat="1" ht="12.75" customHeight="1">
      <c r="A12" s="33" t="s">
        <v>292</v>
      </c>
      <c r="B12" s="269"/>
      <c r="C12" s="264"/>
      <c r="D12" s="267"/>
      <c r="E12" s="231"/>
      <c r="F12" s="267"/>
      <c r="G12" s="264"/>
      <c r="H12" s="264"/>
      <c r="I12" s="264"/>
      <c r="K12" s="266"/>
    </row>
    <row r="13" spans="1:12" s="41" customFormat="1">
      <c r="A13" s="27" t="s">
        <v>291</v>
      </c>
      <c r="B13" s="27"/>
      <c r="C13" s="264">
        <v>323</v>
      </c>
      <c r="D13" s="268"/>
      <c r="E13" s="264">
        <v>419</v>
      </c>
      <c r="F13" s="267"/>
      <c r="G13" s="264">
        <v>350</v>
      </c>
      <c r="H13" s="264"/>
      <c r="I13" s="264">
        <v>325</v>
      </c>
      <c r="K13" s="266"/>
    </row>
    <row r="14" spans="1:12" s="29" customFormat="1">
      <c r="A14" s="27" t="s">
        <v>290</v>
      </c>
      <c r="B14" s="27"/>
      <c r="C14" s="264">
        <v>2269</v>
      </c>
      <c r="D14" s="265"/>
      <c r="E14" s="71">
        <v>1986</v>
      </c>
      <c r="F14" s="72"/>
      <c r="G14" s="264">
        <v>2200</v>
      </c>
      <c r="H14" s="264"/>
      <c r="I14" s="264">
        <v>2200</v>
      </c>
      <c r="K14" s="20"/>
    </row>
    <row r="15" spans="1:12" s="20" customFormat="1">
      <c r="A15" s="46"/>
      <c r="B15" s="45"/>
      <c r="C15" s="263"/>
    </row>
    <row r="16" spans="1:12" ht="12.75" customHeight="1">
      <c r="A16" s="19"/>
      <c r="B16" s="18"/>
      <c r="C16" s="17"/>
      <c r="D16" s="15"/>
      <c r="E16" s="16"/>
      <c r="F16" s="15"/>
      <c r="G16" s="16"/>
      <c r="H16" s="15"/>
      <c r="I16" s="16"/>
      <c r="J16" s="67"/>
      <c r="K16" s="9"/>
      <c r="L16" s="9"/>
    </row>
    <row r="17" spans="1:13" ht="12.75" customHeight="1">
      <c r="A17" s="1758"/>
      <c r="B17" s="1756"/>
      <c r="C17" s="1757"/>
      <c r="D17" s="1756"/>
      <c r="E17" s="1757"/>
      <c r="F17" s="1756"/>
      <c r="G17" s="1757"/>
      <c r="H17" s="1756"/>
      <c r="I17" s="1757"/>
      <c r="J17" s="1756"/>
      <c r="K17" s="9"/>
      <c r="L17" s="9"/>
    </row>
    <row r="18" spans="1:13" ht="12.75" customHeight="1">
      <c r="A18" s="262"/>
      <c r="B18" s="67"/>
      <c r="C18" s="259"/>
      <c r="D18" s="67"/>
      <c r="E18" s="259"/>
      <c r="F18" s="67"/>
      <c r="G18" s="259"/>
      <c r="H18" s="67"/>
      <c r="I18" s="259"/>
      <c r="J18" s="1"/>
      <c r="K18" s="9"/>
      <c r="L18" s="9"/>
    </row>
    <row r="19" spans="1:13" ht="15" customHeight="1">
      <c r="A19" s="1"/>
      <c r="B19" s="1"/>
      <c r="C19" s="261"/>
      <c r="D19" s="1"/>
      <c r="E19" s="261"/>
      <c r="F19" s="1"/>
      <c r="G19" s="261"/>
      <c r="H19" s="1"/>
      <c r="I19" s="261"/>
      <c r="J19" s="1"/>
      <c r="K19" s="9"/>
      <c r="L19" s="9"/>
    </row>
    <row r="20" spans="1:13" ht="16.5" customHeight="1">
      <c r="A20" s="1"/>
      <c r="B20" s="1"/>
      <c r="C20" s="261"/>
      <c r="D20" s="1"/>
      <c r="E20" s="261"/>
      <c r="F20" s="1"/>
      <c r="G20" s="261"/>
      <c r="H20" s="1"/>
      <c r="I20" s="261"/>
      <c r="J20" s="1"/>
      <c r="K20" s="9"/>
      <c r="L20" s="9"/>
    </row>
    <row r="21" spans="1:13" ht="27.75" customHeight="1">
      <c r="A21" s="1"/>
      <c r="B21" s="1"/>
      <c r="C21" s="1"/>
      <c r="D21" s="1"/>
      <c r="E21" s="1"/>
      <c r="F21" s="1"/>
      <c r="G21" s="1"/>
      <c r="H21" s="1"/>
      <c r="I21" s="1"/>
      <c r="J21" s="67"/>
      <c r="K21" s="9"/>
      <c r="L21" s="9"/>
    </row>
    <row r="22" spans="1:13" ht="27.75" customHeight="1">
      <c r="A22" s="1"/>
      <c r="B22" s="1"/>
      <c r="C22" s="1"/>
      <c r="D22" s="1"/>
      <c r="E22" s="1"/>
      <c r="F22" s="1"/>
      <c r="G22" s="1"/>
      <c r="H22" s="1"/>
      <c r="I22" s="1"/>
      <c r="J22" s="67"/>
      <c r="K22" s="9"/>
      <c r="L22" s="9"/>
    </row>
    <row r="23" spans="1:13" ht="27.75" customHeight="1">
      <c r="A23" s="260"/>
      <c r="B23" s="67"/>
      <c r="C23" s="259"/>
      <c r="D23" s="67"/>
      <c r="E23" s="259"/>
      <c r="F23" s="67"/>
      <c r="G23" s="259"/>
      <c r="H23" s="67"/>
      <c r="I23" s="259"/>
      <c r="J23" s="67"/>
      <c r="K23" s="9"/>
      <c r="L23" s="9"/>
    </row>
    <row r="24" spans="1:13">
      <c r="A24" s="260"/>
      <c r="B24" s="67"/>
      <c r="C24" s="259"/>
      <c r="D24" s="67"/>
      <c r="E24" s="259"/>
      <c r="F24" s="67"/>
      <c r="G24" s="259"/>
      <c r="H24" s="67"/>
      <c r="I24" s="259"/>
      <c r="J24" s="9"/>
      <c r="K24" s="9"/>
      <c r="L24" s="9"/>
    </row>
    <row r="25" spans="1:13">
      <c r="A25" s="260"/>
      <c r="B25" s="67"/>
      <c r="C25" s="259"/>
      <c r="D25" s="67"/>
      <c r="E25" s="259"/>
      <c r="F25" s="67"/>
      <c r="G25" s="259"/>
      <c r="H25" s="67"/>
      <c r="I25" s="259"/>
      <c r="J25" s="9"/>
      <c r="K25" s="9"/>
      <c r="L25" s="9"/>
    </row>
    <row r="26" spans="1:13">
      <c r="A26" s="10"/>
      <c r="B26" s="9"/>
      <c r="C26" s="11"/>
      <c r="D26" s="9"/>
      <c r="E26" s="11"/>
      <c r="F26" s="9"/>
      <c r="G26" s="11"/>
      <c r="H26" s="9"/>
      <c r="I26" s="11"/>
      <c r="J26" s="9"/>
      <c r="K26" s="9"/>
      <c r="L26" s="9"/>
    </row>
    <row r="27" spans="1:13">
      <c r="A27" s="10"/>
      <c r="B27" s="9"/>
      <c r="C27" s="9"/>
      <c r="D27" s="9"/>
      <c r="E27" s="9"/>
      <c r="F27" s="9"/>
      <c r="G27" s="9"/>
      <c r="H27" s="9"/>
      <c r="I27" s="9"/>
      <c r="J27" s="9"/>
      <c r="K27" s="9"/>
      <c r="L27" s="9"/>
    </row>
    <row r="28" spans="1:13">
      <c r="A28" s="10"/>
      <c r="B28" s="9"/>
      <c r="C28" s="11"/>
      <c r="D28" s="9"/>
      <c r="E28" s="11"/>
      <c r="F28" s="9"/>
      <c r="G28" s="11"/>
      <c r="H28" s="9"/>
      <c r="I28" s="11"/>
      <c r="J28" s="9"/>
      <c r="K28" s="9"/>
      <c r="L28" s="9"/>
    </row>
    <row r="29" spans="1:13">
      <c r="A29" s="10"/>
      <c r="B29" s="9"/>
      <c r="C29" s="9"/>
      <c r="D29" s="9"/>
      <c r="E29" s="9"/>
      <c r="F29" s="9"/>
      <c r="G29" s="9"/>
      <c r="H29" s="9"/>
      <c r="I29" s="9"/>
      <c r="J29" s="9"/>
      <c r="K29" s="9"/>
      <c r="L29" s="9"/>
    </row>
    <row r="30" spans="1:13">
      <c r="A30" s="10"/>
      <c r="B30" s="9"/>
      <c r="C30" s="11"/>
      <c r="D30" s="9"/>
      <c r="E30" s="11"/>
      <c r="F30" s="9"/>
      <c r="G30" s="11"/>
      <c r="H30" s="9"/>
      <c r="I30" s="11"/>
      <c r="J30" s="9"/>
      <c r="K30" s="9"/>
      <c r="L30" s="9"/>
    </row>
    <row r="31" spans="1:13">
      <c r="A31" s="10"/>
      <c r="B31" s="9"/>
      <c r="C31" s="9"/>
      <c r="D31" s="9"/>
      <c r="E31" s="9"/>
      <c r="F31" s="9"/>
      <c r="G31" s="9"/>
      <c r="H31" s="9"/>
      <c r="I31" s="9"/>
      <c r="J31" s="9"/>
      <c r="K31" s="9"/>
      <c r="L31" s="9"/>
      <c r="M31" s="8"/>
    </row>
    <row r="32" spans="1:13">
      <c r="A32" s="10"/>
      <c r="B32" s="9"/>
      <c r="C32" s="9"/>
      <c r="D32" s="9"/>
      <c r="E32" s="9"/>
      <c r="F32" s="9"/>
      <c r="G32" s="9"/>
      <c r="H32" s="9"/>
      <c r="I32" s="9"/>
    </row>
    <row r="33" spans="1:9">
      <c r="A33" s="10"/>
      <c r="B33" s="9"/>
      <c r="C33" s="9"/>
      <c r="D33" s="9"/>
      <c r="E33" s="9"/>
      <c r="F33" s="9"/>
      <c r="G33" s="9"/>
      <c r="H33" s="9"/>
      <c r="I33" s="9"/>
    </row>
    <row r="34" spans="1:9">
      <c r="B34" s="6"/>
      <c r="C34" s="6"/>
      <c r="D34" s="6"/>
      <c r="E34" s="7"/>
      <c r="F34" s="7"/>
    </row>
    <row r="35" spans="1:9">
      <c r="B35" s="6"/>
      <c r="C35" s="6"/>
      <c r="D35" s="6"/>
      <c r="E35" s="7"/>
      <c r="F35" s="7"/>
    </row>
    <row r="36" spans="1:9">
      <c r="B36" s="6"/>
      <c r="C36" s="6"/>
      <c r="D36" s="6"/>
      <c r="E36" s="7"/>
      <c r="F36" s="7"/>
    </row>
    <row r="37" spans="1:9">
      <c r="B37" s="6"/>
      <c r="C37" s="6"/>
      <c r="D37" s="6"/>
      <c r="E37" s="7"/>
      <c r="F37" s="7"/>
    </row>
    <row r="38" spans="1:9">
      <c r="B38" s="6"/>
      <c r="C38" s="6"/>
      <c r="D38" s="6"/>
      <c r="E38" s="7"/>
      <c r="F38" s="7"/>
    </row>
    <row r="39" spans="1:9">
      <c r="B39" s="6"/>
      <c r="C39" s="6"/>
      <c r="D39" s="6"/>
      <c r="E39" s="7"/>
      <c r="F39" s="7"/>
    </row>
    <row r="40" spans="1:9">
      <c r="B40" s="6"/>
      <c r="C40" s="6"/>
      <c r="D40" s="6"/>
      <c r="E40" s="7"/>
      <c r="F40" s="7"/>
    </row>
    <row r="41" spans="1:9">
      <c r="B41" s="6"/>
      <c r="C41" s="6"/>
      <c r="D41" s="6"/>
      <c r="E41" s="7"/>
      <c r="F41" s="7"/>
    </row>
    <row r="42" spans="1:9">
      <c r="B42" s="6"/>
      <c r="C42" s="6"/>
      <c r="D42" s="6"/>
      <c r="E42" s="7"/>
      <c r="F42" s="7"/>
    </row>
    <row r="43" spans="1:9">
      <c r="B43" s="6"/>
      <c r="C43" s="6"/>
      <c r="D43" s="6"/>
      <c r="E43" s="7"/>
      <c r="F43" s="7"/>
    </row>
    <row r="44" spans="1:9">
      <c r="B44" s="6"/>
      <c r="C44" s="6"/>
      <c r="D44" s="6"/>
      <c r="E44" s="7"/>
      <c r="F44" s="7"/>
    </row>
    <row r="45" spans="1:9">
      <c r="B45" s="6"/>
      <c r="C45" s="6"/>
      <c r="D45" s="6"/>
      <c r="E45" s="7"/>
      <c r="F45" s="7"/>
    </row>
    <row r="46" spans="1:9">
      <c r="B46" s="6"/>
      <c r="C46" s="6"/>
      <c r="D46" s="6"/>
      <c r="E46" s="7"/>
      <c r="F46" s="7"/>
    </row>
    <row r="47" spans="1:9">
      <c r="B47" s="6"/>
      <c r="C47" s="6"/>
      <c r="D47" s="6"/>
      <c r="E47" s="7"/>
      <c r="F47" s="7"/>
    </row>
    <row r="48" spans="1:9">
      <c r="B48" s="6"/>
      <c r="C48" s="6"/>
      <c r="D48" s="6"/>
      <c r="E48" s="7"/>
      <c r="F48" s="7"/>
    </row>
    <row r="49" spans="2:6">
      <c r="B49" s="6"/>
      <c r="C49" s="6"/>
      <c r="D49" s="6"/>
      <c r="E49" s="7"/>
      <c r="F49" s="7"/>
    </row>
    <row r="50" spans="2:6">
      <c r="B50" s="6"/>
      <c r="C50" s="6"/>
      <c r="D50" s="6"/>
      <c r="E50" s="7"/>
      <c r="F50" s="7"/>
    </row>
    <row r="51" spans="2:6">
      <c r="B51" s="6"/>
      <c r="C51" s="6"/>
      <c r="D51" s="6"/>
      <c r="E51" s="7"/>
      <c r="F51" s="7"/>
    </row>
    <row r="52" spans="2:6">
      <c r="B52" s="6"/>
      <c r="C52" s="6"/>
      <c r="D52" s="6"/>
      <c r="E52" s="7"/>
      <c r="F52" s="7"/>
    </row>
    <row r="53" spans="2:6">
      <c r="B53" s="6"/>
      <c r="C53" s="6"/>
      <c r="D53" s="6"/>
      <c r="E53" s="7"/>
      <c r="F53" s="7"/>
    </row>
    <row r="54" spans="2:6">
      <c r="B54" s="6"/>
      <c r="C54" s="6"/>
      <c r="D54" s="6"/>
      <c r="E54" s="7"/>
      <c r="F54" s="7"/>
    </row>
    <row r="55" spans="2:6">
      <c r="B55" s="6"/>
      <c r="C55" s="6"/>
      <c r="D55" s="6"/>
      <c r="E55" s="7"/>
      <c r="F55" s="7"/>
    </row>
    <row r="56" spans="2:6">
      <c r="B56" s="6"/>
      <c r="C56" s="6"/>
      <c r="D56" s="6"/>
      <c r="E56" s="7"/>
      <c r="F56" s="7"/>
    </row>
    <row r="57" spans="2:6">
      <c r="B57" s="6"/>
      <c r="C57" s="6"/>
      <c r="D57" s="6"/>
      <c r="E57" s="7"/>
      <c r="F57" s="7"/>
    </row>
    <row r="58" spans="2:6">
      <c r="B58" s="6"/>
      <c r="C58" s="6"/>
      <c r="D58" s="6"/>
      <c r="E58" s="7"/>
      <c r="F58" s="7"/>
    </row>
    <row r="59" spans="2:6">
      <c r="B59" s="6"/>
      <c r="C59" s="6"/>
      <c r="D59" s="6"/>
      <c r="E59" s="7"/>
      <c r="F59" s="7"/>
    </row>
    <row r="60" spans="2:6">
      <c r="B60" s="6"/>
      <c r="C60" s="6"/>
      <c r="D60" s="6"/>
      <c r="E60" s="7"/>
      <c r="F60" s="7"/>
    </row>
    <row r="61" spans="2:6">
      <c r="B61" s="6"/>
      <c r="C61" s="6"/>
      <c r="D61" s="6"/>
      <c r="E61" s="7"/>
      <c r="F61" s="7"/>
    </row>
    <row r="62" spans="2:6">
      <c r="B62" s="6"/>
      <c r="C62" s="6"/>
      <c r="D62" s="6"/>
      <c r="E62" s="7"/>
      <c r="F62" s="7"/>
    </row>
    <row r="63" spans="2:6">
      <c r="B63" s="6"/>
    </row>
    <row r="64" spans="2:6">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sheetData>
  <mergeCells count="1">
    <mergeCell ref="A17:J17"/>
  </mergeCells>
  <dataValidations count="3">
    <dataValidation type="list" showInputMessage="1" showErrorMessage="1" sqref="B65521 IT65521 SP65521 ACL65521 AMH65521 AWD65521 BFZ65521 BPV65521 BZR65521 CJN65521 CTJ65521 DDF65521 DNB65521 DWX65521 EGT65521 EQP65521 FAL65521 FKH65521 FUD65521 GDZ65521 GNV65521 GXR65521 HHN65521 HRJ65521 IBF65521 ILB65521 IUX65521 JET65521 JOP65521 JYL65521 KIH65521 KSD65521 LBZ65521 LLV65521 LVR65521 MFN65521 MPJ65521 MZF65521 NJB65521 NSX65521 OCT65521 OMP65521 OWL65521 PGH65521 PQD65521 PZZ65521 QJV65521 QTR65521 RDN65521 RNJ65521 RXF65521 SHB65521 SQX65521 TAT65521 TKP65521 TUL65521 UEH65521 UOD65521 UXZ65521 VHV65521 VRR65521 WBN65521 WLJ65521 WVF65521 B131057 IT131057 SP131057 ACL131057 AMH131057 AWD131057 BFZ131057 BPV131057 BZR131057 CJN131057 CTJ131057 DDF131057 DNB131057 DWX131057 EGT131057 EQP131057 FAL131057 FKH131057 FUD131057 GDZ131057 GNV131057 GXR131057 HHN131057 HRJ131057 IBF131057 ILB131057 IUX131057 JET131057 JOP131057 JYL131057 KIH131057 KSD131057 LBZ131057 LLV131057 LVR131057 MFN131057 MPJ131057 MZF131057 NJB131057 NSX131057 OCT131057 OMP131057 OWL131057 PGH131057 PQD131057 PZZ131057 QJV131057 QTR131057 RDN131057 RNJ131057 RXF131057 SHB131057 SQX131057 TAT131057 TKP131057 TUL131057 UEH131057 UOD131057 UXZ131057 VHV131057 VRR131057 WBN131057 WLJ131057 WVF131057 B196593 IT196593 SP196593 ACL196593 AMH196593 AWD196593 BFZ196593 BPV196593 BZR196593 CJN196593 CTJ196593 DDF196593 DNB196593 DWX196593 EGT196593 EQP196593 FAL196593 FKH196593 FUD196593 GDZ196593 GNV196593 GXR196593 HHN196593 HRJ196593 IBF196593 ILB196593 IUX196593 JET196593 JOP196593 JYL196593 KIH196593 KSD196593 LBZ196593 LLV196593 LVR196593 MFN196593 MPJ196593 MZF196593 NJB196593 NSX196593 OCT196593 OMP196593 OWL196593 PGH196593 PQD196593 PZZ196593 QJV196593 QTR196593 RDN196593 RNJ196593 RXF196593 SHB196593 SQX196593 TAT196593 TKP196593 TUL196593 UEH196593 UOD196593 UXZ196593 VHV196593 VRR196593 WBN196593 WLJ196593 WVF196593 B262129 IT262129 SP262129 ACL262129 AMH262129 AWD262129 BFZ262129 BPV262129 BZR262129 CJN262129 CTJ262129 DDF262129 DNB262129 DWX262129 EGT262129 EQP262129 FAL262129 FKH262129 FUD262129 GDZ262129 GNV262129 GXR262129 HHN262129 HRJ262129 IBF262129 ILB262129 IUX262129 JET262129 JOP262129 JYL262129 KIH262129 KSD262129 LBZ262129 LLV262129 LVR262129 MFN262129 MPJ262129 MZF262129 NJB262129 NSX262129 OCT262129 OMP262129 OWL262129 PGH262129 PQD262129 PZZ262129 QJV262129 QTR262129 RDN262129 RNJ262129 RXF262129 SHB262129 SQX262129 TAT262129 TKP262129 TUL262129 UEH262129 UOD262129 UXZ262129 VHV262129 VRR262129 WBN262129 WLJ262129 WVF262129 B327665 IT327665 SP327665 ACL327665 AMH327665 AWD327665 BFZ327665 BPV327665 BZR327665 CJN327665 CTJ327665 DDF327665 DNB327665 DWX327665 EGT327665 EQP327665 FAL327665 FKH327665 FUD327665 GDZ327665 GNV327665 GXR327665 HHN327665 HRJ327665 IBF327665 ILB327665 IUX327665 JET327665 JOP327665 JYL327665 KIH327665 KSD327665 LBZ327665 LLV327665 LVR327665 MFN327665 MPJ327665 MZF327665 NJB327665 NSX327665 OCT327665 OMP327665 OWL327665 PGH327665 PQD327665 PZZ327665 QJV327665 QTR327665 RDN327665 RNJ327665 RXF327665 SHB327665 SQX327665 TAT327665 TKP327665 TUL327665 UEH327665 UOD327665 UXZ327665 VHV327665 VRR327665 WBN327665 WLJ327665 WVF327665 B393201 IT393201 SP393201 ACL393201 AMH393201 AWD393201 BFZ393201 BPV393201 BZR393201 CJN393201 CTJ393201 DDF393201 DNB393201 DWX393201 EGT393201 EQP393201 FAL393201 FKH393201 FUD393201 GDZ393201 GNV393201 GXR393201 HHN393201 HRJ393201 IBF393201 ILB393201 IUX393201 JET393201 JOP393201 JYL393201 KIH393201 KSD393201 LBZ393201 LLV393201 LVR393201 MFN393201 MPJ393201 MZF393201 NJB393201 NSX393201 OCT393201 OMP393201 OWL393201 PGH393201 PQD393201 PZZ393201 QJV393201 QTR393201 RDN393201 RNJ393201 RXF393201 SHB393201 SQX393201 TAT393201 TKP393201 TUL393201 UEH393201 UOD393201 UXZ393201 VHV393201 VRR393201 WBN393201 WLJ393201 WVF393201 B458737 IT458737 SP458737 ACL458737 AMH458737 AWD458737 BFZ458737 BPV458737 BZR458737 CJN458737 CTJ458737 DDF458737 DNB458737 DWX458737 EGT458737 EQP458737 FAL458737 FKH458737 FUD458737 GDZ458737 GNV458737 GXR458737 HHN458737 HRJ458737 IBF458737 ILB458737 IUX458737 JET458737 JOP458737 JYL458737 KIH458737 KSD458737 LBZ458737 LLV458737 LVR458737 MFN458737 MPJ458737 MZF458737 NJB458737 NSX458737 OCT458737 OMP458737 OWL458737 PGH458737 PQD458737 PZZ458737 QJV458737 QTR458737 RDN458737 RNJ458737 RXF458737 SHB458737 SQX458737 TAT458737 TKP458737 TUL458737 UEH458737 UOD458737 UXZ458737 VHV458737 VRR458737 WBN458737 WLJ458737 WVF458737 B524273 IT524273 SP524273 ACL524273 AMH524273 AWD524273 BFZ524273 BPV524273 BZR524273 CJN524273 CTJ524273 DDF524273 DNB524273 DWX524273 EGT524273 EQP524273 FAL524273 FKH524273 FUD524273 GDZ524273 GNV524273 GXR524273 HHN524273 HRJ524273 IBF524273 ILB524273 IUX524273 JET524273 JOP524273 JYL524273 KIH524273 KSD524273 LBZ524273 LLV524273 LVR524273 MFN524273 MPJ524273 MZF524273 NJB524273 NSX524273 OCT524273 OMP524273 OWL524273 PGH524273 PQD524273 PZZ524273 QJV524273 QTR524273 RDN524273 RNJ524273 RXF524273 SHB524273 SQX524273 TAT524273 TKP524273 TUL524273 UEH524273 UOD524273 UXZ524273 VHV524273 VRR524273 WBN524273 WLJ524273 WVF524273 B589809 IT589809 SP589809 ACL589809 AMH589809 AWD589809 BFZ589809 BPV589809 BZR589809 CJN589809 CTJ589809 DDF589809 DNB589809 DWX589809 EGT589809 EQP589809 FAL589809 FKH589809 FUD589809 GDZ589809 GNV589809 GXR589809 HHN589809 HRJ589809 IBF589809 ILB589809 IUX589809 JET589809 JOP589809 JYL589809 KIH589809 KSD589809 LBZ589809 LLV589809 LVR589809 MFN589809 MPJ589809 MZF589809 NJB589809 NSX589809 OCT589809 OMP589809 OWL589809 PGH589809 PQD589809 PZZ589809 QJV589809 QTR589809 RDN589809 RNJ589809 RXF589809 SHB589809 SQX589809 TAT589809 TKP589809 TUL589809 UEH589809 UOD589809 UXZ589809 VHV589809 VRR589809 WBN589809 WLJ589809 WVF589809 B655345 IT655345 SP655345 ACL655345 AMH655345 AWD655345 BFZ655345 BPV655345 BZR655345 CJN655345 CTJ655345 DDF655345 DNB655345 DWX655345 EGT655345 EQP655345 FAL655345 FKH655345 FUD655345 GDZ655345 GNV655345 GXR655345 HHN655345 HRJ655345 IBF655345 ILB655345 IUX655345 JET655345 JOP655345 JYL655345 KIH655345 KSD655345 LBZ655345 LLV655345 LVR655345 MFN655345 MPJ655345 MZF655345 NJB655345 NSX655345 OCT655345 OMP655345 OWL655345 PGH655345 PQD655345 PZZ655345 QJV655345 QTR655345 RDN655345 RNJ655345 RXF655345 SHB655345 SQX655345 TAT655345 TKP655345 TUL655345 UEH655345 UOD655345 UXZ655345 VHV655345 VRR655345 WBN655345 WLJ655345 WVF655345 B720881 IT720881 SP720881 ACL720881 AMH720881 AWD720881 BFZ720881 BPV720881 BZR720881 CJN720881 CTJ720881 DDF720881 DNB720881 DWX720881 EGT720881 EQP720881 FAL720881 FKH720881 FUD720881 GDZ720881 GNV720881 GXR720881 HHN720881 HRJ720881 IBF720881 ILB720881 IUX720881 JET720881 JOP720881 JYL720881 KIH720881 KSD720881 LBZ720881 LLV720881 LVR720881 MFN720881 MPJ720881 MZF720881 NJB720881 NSX720881 OCT720881 OMP720881 OWL720881 PGH720881 PQD720881 PZZ720881 QJV720881 QTR720881 RDN720881 RNJ720881 RXF720881 SHB720881 SQX720881 TAT720881 TKP720881 TUL720881 UEH720881 UOD720881 UXZ720881 VHV720881 VRR720881 WBN720881 WLJ720881 WVF720881 B786417 IT786417 SP786417 ACL786417 AMH786417 AWD786417 BFZ786417 BPV786417 BZR786417 CJN786417 CTJ786417 DDF786417 DNB786417 DWX786417 EGT786417 EQP786417 FAL786417 FKH786417 FUD786417 GDZ786417 GNV786417 GXR786417 HHN786417 HRJ786417 IBF786417 ILB786417 IUX786417 JET786417 JOP786417 JYL786417 KIH786417 KSD786417 LBZ786417 LLV786417 LVR786417 MFN786417 MPJ786417 MZF786417 NJB786417 NSX786417 OCT786417 OMP786417 OWL786417 PGH786417 PQD786417 PZZ786417 QJV786417 QTR786417 RDN786417 RNJ786417 RXF786417 SHB786417 SQX786417 TAT786417 TKP786417 TUL786417 UEH786417 UOD786417 UXZ786417 VHV786417 VRR786417 WBN786417 WLJ786417 WVF786417 B851953 IT851953 SP851953 ACL851953 AMH851953 AWD851953 BFZ851953 BPV851953 BZR851953 CJN851953 CTJ851953 DDF851953 DNB851953 DWX851953 EGT851953 EQP851953 FAL851953 FKH851953 FUD851953 GDZ851953 GNV851953 GXR851953 HHN851953 HRJ851953 IBF851953 ILB851953 IUX851953 JET851953 JOP851953 JYL851953 KIH851953 KSD851953 LBZ851953 LLV851953 LVR851953 MFN851953 MPJ851953 MZF851953 NJB851953 NSX851953 OCT851953 OMP851953 OWL851953 PGH851953 PQD851953 PZZ851953 QJV851953 QTR851953 RDN851953 RNJ851953 RXF851953 SHB851953 SQX851953 TAT851953 TKP851953 TUL851953 UEH851953 UOD851953 UXZ851953 VHV851953 VRR851953 WBN851953 WLJ851953 WVF851953 B917489 IT917489 SP917489 ACL917489 AMH917489 AWD917489 BFZ917489 BPV917489 BZR917489 CJN917489 CTJ917489 DDF917489 DNB917489 DWX917489 EGT917489 EQP917489 FAL917489 FKH917489 FUD917489 GDZ917489 GNV917489 GXR917489 HHN917489 HRJ917489 IBF917489 ILB917489 IUX917489 JET917489 JOP917489 JYL917489 KIH917489 KSD917489 LBZ917489 LLV917489 LVR917489 MFN917489 MPJ917489 MZF917489 NJB917489 NSX917489 OCT917489 OMP917489 OWL917489 PGH917489 PQD917489 PZZ917489 QJV917489 QTR917489 RDN917489 RNJ917489 RXF917489 SHB917489 SQX917489 TAT917489 TKP917489 TUL917489 UEH917489 UOD917489 UXZ917489 VHV917489 VRR917489 WBN917489 WLJ917489 WVF917489 B983025 IT983025 SP983025 ACL983025 AMH983025 AWD983025 BFZ983025 BPV983025 BZR983025 CJN983025 CTJ983025 DDF983025 DNB983025 DWX983025 EGT983025 EQP983025 FAL983025 FKH983025 FUD983025 GDZ983025 GNV983025 GXR983025 HHN983025 HRJ983025 IBF983025 ILB983025 IUX983025 JET983025 JOP983025 JYL983025 KIH983025 KSD983025 LBZ983025 LLV983025 LVR983025 MFN983025 MPJ983025 MZF983025 NJB983025 NSX983025 OCT983025 OMP983025 OWL983025 PGH983025 PQD983025 PZZ983025 QJV983025 QTR983025 RDN983025 RNJ983025 RXF983025 SHB983025 SQX983025 TAT983025 TKP983025 TUL983025 UEH983025 UOD983025 UXZ983025 VHV983025 VRR983025 WBN983025 WLJ983025 WVF983025">
      <formula1>"4, 5, 6"</formula1>
    </dataValidation>
    <dataValidation type="list" showInputMessage="1" showErrorMessage="1" sqref="H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H65518 JB65518 SX65518 ACT65518 AMP65518 AWL65518 BGH65518 BQD65518 BZZ65518 CJV65518 CTR65518 DDN65518 DNJ65518 DXF65518 EHB65518 EQX65518 FAT65518 FKP65518 FUL65518 GEH65518 GOD65518 GXZ65518 HHV65518 HRR65518 IBN65518 ILJ65518 IVF65518 JFB65518 JOX65518 JYT65518 KIP65518 KSL65518 LCH65518 LMD65518 LVZ65518 MFV65518 MPR65518 MZN65518 NJJ65518 NTF65518 ODB65518 OMX65518 OWT65518 PGP65518 PQL65518 QAH65518 QKD65518 QTZ65518 RDV65518 RNR65518 RXN65518 SHJ65518 SRF65518 TBB65518 TKX65518 TUT65518 UEP65518 UOL65518 UYH65518 VID65518 VRZ65518 WBV65518 WLR65518 WVN65518 H131054 JB131054 SX131054 ACT131054 AMP131054 AWL131054 BGH131054 BQD131054 BZZ131054 CJV131054 CTR131054 DDN131054 DNJ131054 DXF131054 EHB131054 EQX131054 FAT131054 FKP131054 FUL131054 GEH131054 GOD131054 GXZ131054 HHV131054 HRR131054 IBN131054 ILJ131054 IVF131054 JFB131054 JOX131054 JYT131054 KIP131054 KSL131054 LCH131054 LMD131054 LVZ131054 MFV131054 MPR131054 MZN131054 NJJ131054 NTF131054 ODB131054 OMX131054 OWT131054 PGP131054 PQL131054 QAH131054 QKD131054 QTZ131054 RDV131054 RNR131054 RXN131054 SHJ131054 SRF131054 TBB131054 TKX131054 TUT131054 UEP131054 UOL131054 UYH131054 VID131054 VRZ131054 WBV131054 WLR131054 WVN131054 H196590 JB196590 SX196590 ACT196590 AMP196590 AWL196590 BGH196590 BQD196590 BZZ196590 CJV196590 CTR196590 DDN196590 DNJ196590 DXF196590 EHB196590 EQX196590 FAT196590 FKP196590 FUL196590 GEH196590 GOD196590 GXZ196590 HHV196590 HRR196590 IBN196590 ILJ196590 IVF196590 JFB196590 JOX196590 JYT196590 KIP196590 KSL196590 LCH196590 LMD196590 LVZ196590 MFV196590 MPR196590 MZN196590 NJJ196590 NTF196590 ODB196590 OMX196590 OWT196590 PGP196590 PQL196590 QAH196590 QKD196590 QTZ196590 RDV196590 RNR196590 RXN196590 SHJ196590 SRF196590 TBB196590 TKX196590 TUT196590 UEP196590 UOL196590 UYH196590 VID196590 VRZ196590 WBV196590 WLR196590 WVN196590 H262126 JB262126 SX262126 ACT262126 AMP262126 AWL262126 BGH262126 BQD262126 BZZ262126 CJV262126 CTR262126 DDN262126 DNJ262126 DXF262126 EHB262126 EQX262126 FAT262126 FKP262126 FUL262126 GEH262126 GOD262126 GXZ262126 HHV262126 HRR262126 IBN262126 ILJ262126 IVF262126 JFB262126 JOX262126 JYT262126 KIP262126 KSL262126 LCH262126 LMD262126 LVZ262126 MFV262126 MPR262126 MZN262126 NJJ262126 NTF262126 ODB262126 OMX262126 OWT262126 PGP262126 PQL262126 QAH262126 QKD262126 QTZ262126 RDV262126 RNR262126 RXN262126 SHJ262126 SRF262126 TBB262126 TKX262126 TUT262126 UEP262126 UOL262126 UYH262126 VID262126 VRZ262126 WBV262126 WLR262126 WVN262126 H327662 JB327662 SX327662 ACT327662 AMP327662 AWL327662 BGH327662 BQD327662 BZZ327662 CJV327662 CTR327662 DDN327662 DNJ327662 DXF327662 EHB327662 EQX327662 FAT327662 FKP327662 FUL327662 GEH327662 GOD327662 GXZ327662 HHV327662 HRR327662 IBN327662 ILJ327662 IVF327662 JFB327662 JOX327662 JYT327662 KIP327662 KSL327662 LCH327662 LMD327662 LVZ327662 MFV327662 MPR327662 MZN327662 NJJ327662 NTF327662 ODB327662 OMX327662 OWT327662 PGP327662 PQL327662 QAH327662 QKD327662 QTZ327662 RDV327662 RNR327662 RXN327662 SHJ327662 SRF327662 TBB327662 TKX327662 TUT327662 UEP327662 UOL327662 UYH327662 VID327662 VRZ327662 WBV327662 WLR327662 WVN327662 H393198 JB393198 SX393198 ACT393198 AMP393198 AWL393198 BGH393198 BQD393198 BZZ393198 CJV393198 CTR393198 DDN393198 DNJ393198 DXF393198 EHB393198 EQX393198 FAT393198 FKP393198 FUL393198 GEH393198 GOD393198 GXZ393198 HHV393198 HRR393198 IBN393198 ILJ393198 IVF393198 JFB393198 JOX393198 JYT393198 KIP393198 KSL393198 LCH393198 LMD393198 LVZ393198 MFV393198 MPR393198 MZN393198 NJJ393198 NTF393198 ODB393198 OMX393198 OWT393198 PGP393198 PQL393198 QAH393198 QKD393198 QTZ393198 RDV393198 RNR393198 RXN393198 SHJ393198 SRF393198 TBB393198 TKX393198 TUT393198 UEP393198 UOL393198 UYH393198 VID393198 VRZ393198 WBV393198 WLR393198 WVN393198 H458734 JB458734 SX458734 ACT458734 AMP458734 AWL458734 BGH458734 BQD458734 BZZ458734 CJV458734 CTR458734 DDN458734 DNJ458734 DXF458734 EHB458734 EQX458734 FAT458734 FKP458734 FUL458734 GEH458734 GOD458734 GXZ458734 HHV458734 HRR458734 IBN458734 ILJ458734 IVF458734 JFB458734 JOX458734 JYT458734 KIP458734 KSL458734 LCH458734 LMD458734 LVZ458734 MFV458734 MPR458734 MZN458734 NJJ458734 NTF458734 ODB458734 OMX458734 OWT458734 PGP458734 PQL458734 QAH458734 QKD458734 QTZ458734 RDV458734 RNR458734 RXN458734 SHJ458734 SRF458734 TBB458734 TKX458734 TUT458734 UEP458734 UOL458734 UYH458734 VID458734 VRZ458734 WBV458734 WLR458734 WVN458734 H524270 JB524270 SX524270 ACT524270 AMP524270 AWL524270 BGH524270 BQD524270 BZZ524270 CJV524270 CTR524270 DDN524270 DNJ524270 DXF524270 EHB524270 EQX524270 FAT524270 FKP524270 FUL524270 GEH524270 GOD524270 GXZ524270 HHV524270 HRR524270 IBN524270 ILJ524270 IVF524270 JFB524270 JOX524270 JYT524270 KIP524270 KSL524270 LCH524270 LMD524270 LVZ524270 MFV524270 MPR524270 MZN524270 NJJ524270 NTF524270 ODB524270 OMX524270 OWT524270 PGP524270 PQL524270 QAH524270 QKD524270 QTZ524270 RDV524270 RNR524270 RXN524270 SHJ524270 SRF524270 TBB524270 TKX524270 TUT524270 UEP524270 UOL524270 UYH524270 VID524270 VRZ524270 WBV524270 WLR524270 WVN524270 H589806 JB589806 SX589806 ACT589806 AMP589806 AWL589806 BGH589806 BQD589806 BZZ589806 CJV589806 CTR589806 DDN589806 DNJ589806 DXF589806 EHB589806 EQX589806 FAT589806 FKP589806 FUL589806 GEH589806 GOD589806 GXZ589806 HHV589806 HRR589806 IBN589806 ILJ589806 IVF589806 JFB589806 JOX589806 JYT589806 KIP589806 KSL589806 LCH589806 LMD589806 LVZ589806 MFV589806 MPR589806 MZN589806 NJJ589806 NTF589806 ODB589806 OMX589806 OWT589806 PGP589806 PQL589806 QAH589806 QKD589806 QTZ589806 RDV589806 RNR589806 RXN589806 SHJ589806 SRF589806 TBB589806 TKX589806 TUT589806 UEP589806 UOL589806 UYH589806 VID589806 VRZ589806 WBV589806 WLR589806 WVN589806 H655342 JB655342 SX655342 ACT655342 AMP655342 AWL655342 BGH655342 BQD655342 BZZ655342 CJV655342 CTR655342 DDN655342 DNJ655342 DXF655342 EHB655342 EQX655342 FAT655342 FKP655342 FUL655342 GEH655342 GOD655342 GXZ655342 HHV655342 HRR655342 IBN655342 ILJ655342 IVF655342 JFB655342 JOX655342 JYT655342 KIP655342 KSL655342 LCH655342 LMD655342 LVZ655342 MFV655342 MPR655342 MZN655342 NJJ655342 NTF655342 ODB655342 OMX655342 OWT655342 PGP655342 PQL655342 QAH655342 QKD655342 QTZ655342 RDV655342 RNR655342 RXN655342 SHJ655342 SRF655342 TBB655342 TKX655342 TUT655342 UEP655342 UOL655342 UYH655342 VID655342 VRZ655342 WBV655342 WLR655342 WVN655342 H720878 JB720878 SX720878 ACT720878 AMP720878 AWL720878 BGH720878 BQD720878 BZZ720878 CJV720878 CTR720878 DDN720878 DNJ720878 DXF720878 EHB720878 EQX720878 FAT720878 FKP720878 FUL720878 GEH720878 GOD720878 GXZ720878 HHV720878 HRR720878 IBN720878 ILJ720878 IVF720878 JFB720878 JOX720878 JYT720878 KIP720878 KSL720878 LCH720878 LMD720878 LVZ720878 MFV720878 MPR720878 MZN720878 NJJ720878 NTF720878 ODB720878 OMX720878 OWT720878 PGP720878 PQL720878 QAH720878 QKD720878 QTZ720878 RDV720878 RNR720878 RXN720878 SHJ720878 SRF720878 TBB720878 TKX720878 TUT720878 UEP720878 UOL720878 UYH720878 VID720878 VRZ720878 WBV720878 WLR720878 WVN720878 H786414 JB786414 SX786414 ACT786414 AMP786414 AWL786414 BGH786414 BQD786414 BZZ786414 CJV786414 CTR786414 DDN786414 DNJ786414 DXF786414 EHB786414 EQX786414 FAT786414 FKP786414 FUL786414 GEH786414 GOD786414 GXZ786414 HHV786414 HRR786414 IBN786414 ILJ786414 IVF786414 JFB786414 JOX786414 JYT786414 KIP786414 KSL786414 LCH786414 LMD786414 LVZ786414 MFV786414 MPR786414 MZN786414 NJJ786414 NTF786414 ODB786414 OMX786414 OWT786414 PGP786414 PQL786414 QAH786414 QKD786414 QTZ786414 RDV786414 RNR786414 RXN786414 SHJ786414 SRF786414 TBB786414 TKX786414 TUT786414 UEP786414 UOL786414 UYH786414 VID786414 VRZ786414 WBV786414 WLR786414 WVN786414 H851950 JB851950 SX851950 ACT851950 AMP851950 AWL851950 BGH851950 BQD851950 BZZ851950 CJV851950 CTR851950 DDN851950 DNJ851950 DXF851950 EHB851950 EQX851950 FAT851950 FKP851950 FUL851950 GEH851950 GOD851950 GXZ851950 HHV851950 HRR851950 IBN851950 ILJ851950 IVF851950 JFB851950 JOX851950 JYT851950 KIP851950 KSL851950 LCH851950 LMD851950 LVZ851950 MFV851950 MPR851950 MZN851950 NJJ851950 NTF851950 ODB851950 OMX851950 OWT851950 PGP851950 PQL851950 QAH851950 QKD851950 QTZ851950 RDV851950 RNR851950 RXN851950 SHJ851950 SRF851950 TBB851950 TKX851950 TUT851950 UEP851950 UOL851950 UYH851950 VID851950 VRZ851950 WBV851950 WLR851950 WVN851950 H917486 JB917486 SX917486 ACT917486 AMP917486 AWL917486 BGH917486 BQD917486 BZZ917486 CJV917486 CTR917486 DDN917486 DNJ917486 DXF917486 EHB917486 EQX917486 FAT917486 FKP917486 FUL917486 GEH917486 GOD917486 GXZ917486 HHV917486 HRR917486 IBN917486 ILJ917486 IVF917486 JFB917486 JOX917486 JYT917486 KIP917486 KSL917486 LCH917486 LMD917486 LVZ917486 MFV917486 MPR917486 MZN917486 NJJ917486 NTF917486 ODB917486 OMX917486 OWT917486 PGP917486 PQL917486 QAH917486 QKD917486 QTZ917486 RDV917486 RNR917486 RXN917486 SHJ917486 SRF917486 TBB917486 TKX917486 TUT917486 UEP917486 UOL917486 UYH917486 VID917486 VRZ917486 WBV917486 WLR917486 WVN917486 H983022 JB983022 SX983022 ACT983022 AMP983022 AWL983022 BGH983022 BQD983022 BZZ983022 CJV983022 CTR983022 DDN983022 DNJ983022 DXF983022 EHB983022 EQX983022 FAT983022 FKP983022 FUL983022 GEH983022 GOD983022 GXZ983022 HHV983022 HRR983022 IBN983022 ILJ983022 IVF983022 JFB983022 JOX983022 JYT983022 KIP983022 KSL983022 LCH983022 LMD983022 LVZ983022 MFV983022 MPR983022 MZN983022 NJJ983022 NTF983022 ODB983022 OMX983022 OWT983022 PGP983022 PQL983022 QAH983022 QKD983022 QTZ983022 RDV983022 RNR983022 RXN983022 SHJ983022 SRF983022 TBB983022 TKX983022 TUT983022 UEP983022 UOL983022 UYH983022 VID983022 VRZ983022 WBV983022 WLR983022 WVN983022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F65518 TB65518 ACX65518 AMT65518 AWP65518 BGL65518 BQH65518 CAD65518 CJZ65518 CTV65518 DDR65518 DNN65518 DXJ65518 EHF65518 ERB65518 FAX65518 FKT65518 FUP65518 GEL65518 GOH65518 GYD65518 HHZ65518 HRV65518 IBR65518 ILN65518 IVJ65518 JFF65518 JPB65518 JYX65518 KIT65518 KSP65518 LCL65518 LMH65518 LWD65518 MFZ65518 MPV65518 MZR65518 NJN65518 NTJ65518 ODF65518 ONB65518 OWX65518 PGT65518 PQP65518 QAL65518 QKH65518 QUD65518 RDZ65518 RNV65518 RXR65518 SHN65518 SRJ65518 TBF65518 TLB65518 TUX65518 UET65518 UOP65518 UYL65518 VIH65518 VSD65518 WBZ65518 WLV65518 WVR65518 JF131054 TB131054 ACX131054 AMT131054 AWP131054 BGL131054 BQH131054 CAD131054 CJZ131054 CTV131054 DDR131054 DNN131054 DXJ131054 EHF131054 ERB131054 FAX131054 FKT131054 FUP131054 GEL131054 GOH131054 GYD131054 HHZ131054 HRV131054 IBR131054 ILN131054 IVJ131054 JFF131054 JPB131054 JYX131054 KIT131054 KSP131054 LCL131054 LMH131054 LWD131054 MFZ131054 MPV131054 MZR131054 NJN131054 NTJ131054 ODF131054 ONB131054 OWX131054 PGT131054 PQP131054 QAL131054 QKH131054 QUD131054 RDZ131054 RNV131054 RXR131054 SHN131054 SRJ131054 TBF131054 TLB131054 TUX131054 UET131054 UOP131054 UYL131054 VIH131054 VSD131054 WBZ131054 WLV131054 WVR131054 JF196590 TB196590 ACX196590 AMT196590 AWP196590 BGL196590 BQH196590 CAD196590 CJZ196590 CTV196590 DDR196590 DNN196590 DXJ196590 EHF196590 ERB196590 FAX196590 FKT196590 FUP196590 GEL196590 GOH196590 GYD196590 HHZ196590 HRV196590 IBR196590 ILN196590 IVJ196590 JFF196590 JPB196590 JYX196590 KIT196590 KSP196590 LCL196590 LMH196590 LWD196590 MFZ196590 MPV196590 MZR196590 NJN196590 NTJ196590 ODF196590 ONB196590 OWX196590 PGT196590 PQP196590 QAL196590 QKH196590 QUD196590 RDZ196590 RNV196590 RXR196590 SHN196590 SRJ196590 TBF196590 TLB196590 TUX196590 UET196590 UOP196590 UYL196590 VIH196590 VSD196590 WBZ196590 WLV196590 WVR196590 JF262126 TB262126 ACX262126 AMT262126 AWP262126 BGL262126 BQH262126 CAD262126 CJZ262126 CTV262126 DDR262126 DNN262126 DXJ262126 EHF262126 ERB262126 FAX262126 FKT262126 FUP262126 GEL262126 GOH262126 GYD262126 HHZ262126 HRV262126 IBR262126 ILN262126 IVJ262126 JFF262126 JPB262126 JYX262126 KIT262126 KSP262126 LCL262126 LMH262126 LWD262126 MFZ262126 MPV262126 MZR262126 NJN262126 NTJ262126 ODF262126 ONB262126 OWX262126 PGT262126 PQP262126 QAL262126 QKH262126 QUD262126 RDZ262126 RNV262126 RXR262126 SHN262126 SRJ262126 TBF262126 TLB262126 TUX262126 UET262126 UOP262126 UYL262126 VIH262126 VSD262126 WBZ262126 WLV262126 WVR262126 JF327662 TB327662 ACX327662 AMT327662 AWP327662 BGL327662 BQH327662 CAD327662 CJZ327662 CTV327662 DDR327662 DNN327662 DXJ327662 EHF327662 ERB327662 FAX327662 FKT327662 FUP327662 GEL327662 GOH327662 GYD327662 HHZ327662 HRV327662 IBR327662 ILN327662 IVJ327662 JFF327662 JPB327662 JYX327662 KIT327662 KSP327662 LCL327662 LMH327662 LWD327662 MFZ327662 MPV327662 MZR327662 NJN327662 NTJ327662 ODF327662 ONB327662 OWX327662 PGT327662 PQP327662 QAL327662 QKH327662 QUD327662 RDZ327662 RNV327662 RXR327662 SHN327662 SRJ327662 TBF327662 TLB327662 TUX327662 UET327662 UOP327662 UYL327662 VIH327662 VSD327662 WBZ327662 WLV327662 WVR327662 JF393198 TB393198 ACX393198 AMT393198 AWP393198 BGL393198 BQH393198 CAD393198 CJZ393198 CTV393198 DDR393198 DNN393198 DXJ393198 EHF393198 ERB393198 FAX393198 FKT393198 FUP393198 GEL393198 GOH393198 GYD393198 HHZ393198 HRV393198 IBR393198 ILN393198 IVJ393198 JFF393198 JPB393198 JYX393198 KIT393198 KSP393198 LCL393198 LMH393198 LWD393198 MFZ393198 MPV393198 MZR393198 NJN393198 NTJ393198 ODF393198 ONB393198 OWX393198 PGT393198 PQP393198 QAL393198 QKH393198 QUD393198 RDZ393198 RNV393198 RXR393198 SHN393198 SRJ393198 TBF393198 TLB393198 TUX393198 UET393198 UOP393198 UYL393198 VIH393198 VSD393198 WBZ393198 WLV393198 WVR393198 JF458734 TB458734 ACX458734 AMT458734 AWP458734 BGL458734 BQH458734 CAD458734 CJZ458734 CTV458734 DDR458734 DNN458734 DXJ458734 EHF458734 ERB458734 FAX458734 FKT458734 FUP458734 GEL458734 GOH458734 GYD458734 HHZ458734 HRV458734 IBR458734 ILN458734 IVJ458734 JFF458734 JPB458734 JYX458734 KIT458734 KSP458734 LCL458734 LMH458734 LWD458734 MFZ458734 MPV458734 MZR458734 NJN458734 NTJ458734 ODF458734 ONB458734 OWX458734 PGT458734 PQP458734 QAL458734 QKH458734 QUD458734 RDZ458734 RNV458734 RXR458734 SHN458734 SRJ458734 TBF458734 TLB458734 TUX458734 UET458734 UOP458734 UYL458734 VIH458734 VSD458734 WBZ458734 WLV458734 WVR458734 JF524270 TB524270 ACX524270 AMT524270 AWP524270 BGL524270 BQH524270 CAD524270 CJZ524270 CTV524270 DDR524270 DNN524270 DXJ524270 EHF524270 ERB524270 FAX524270 FKT524270 FUP524270 GEL524270 GOH524270 GYD524270 HHZ524270 HRV524270 IBR524270 ILN524270 IVJ524270 JFF524270 JPB524270 JYX524270 KIT524270 KSP524270 LCL524270 LMH524270 LWD524270 MFZ524270 MPV524270 MZR524270 NJN524270 NTJ524270 ODF524270 ONB524270 OWX524270 PGT524270 PQP524270 QAL524270 QKH524270 QUD524270 RDZ524270 RNV524270 RXR524270 SHN524270 SRJ524270 TBF524270 TLB524270 TUX524270 UET524270 UOP524270 UYL524270 VIH524270 VSD524270 WBZ524270 WLV524270 WVR524270 JF589806 TB589806 ACX589806 AMT589806 AWP589806 BGL589806 BQH589806 CAD589806 CJZ589806 CTV589806 DDR589806 DNN589806 DXJ589806 EHF589806 ERB589806 FAX589806 FKT589806 FUP589806 GEL589806 GOH589806 GYD589806 HHZ589806 HRV589806 IBR589806 ILN589806 IVJ589806 JFF589806 JPB589806 JYX589806 KIT589806 KSP589806 LCL589806 LMH589806 LWD589806 MFZ589806 MPV589806 MZR589806 NJN589806 NTJ589806 ODF589806 ONB589806 OWX589806 PGT589806 PQP589806 QAL589806 QKH589806 QUD589806 RDZ589806 RNV589806 RXR589806 SHN589806 SRJ589806 TBF589806 TLB589806 TUX589806 UET589806 UOP589806 UYL589806 VIH589806 VSD589806 WBZ589806 WLV589806 WVR589806 JF655342 TB655342 ACX655342 AMT655342 AWP655342 BGL655342 BQH655342 CAD655342 CJZ655342 CTV655342 DDR655342 DNN655342 DXJ655342 EHF655342 ERB655342 FAX655342 FKT655342 FUP655342 GEL655342 GOH655342 GYD655342 HHZ655342 HRV655342 IBR655342 ILN655342 IVJ655342 JFF655342 JPB655342 JYX655342 KIT655342 KSP655342 LCL655342 LMH655342 LWD655342 MFZ655342 MPV655342 MZR655342 NJN655342 NTJ655342 ODF655342 ONB655342 OWX655342 PGT655342 PQP655342 QAL655342 QKH655342 QUD655342 RDZ655342 RNV655342 RXR655342 SHN655342 SRJ655342 TBF655342 TLB655342 TUX655342 UET655342 UOP655342 UYL655342 VIH655342 VSD655342 WBZ655342 WLV655342 WVR655342 JF720878 TB720878 ACX720878 AMT720878 AWP720878 BGL720878 BQH720878 CAD720878 CJZ720878 CTV720878 DDR720878 DNN720878 DXJ720878 EHF720878 ERB720878 FAX720878 FKT720878 FUP720878 GEL720878 GOH720878 GYD720878 HHZ720878 HRV720878 IBR720878 ILN720878 IVJ720878 JFF720878 JPB720878 JYX720878 KIT720878 KSP720878 LCL720878 LMH720878 LWD720878 MFZ720878 MPV720878 MZR720878 NJN720878 NTJ720878 ODF720878 ONB720878 OWX720878 PGT720878 PQP720878 QAL720878 QKH720878 QUD720878 RDZ720878 RNV720878 RXR720878 SHN720878 SRJ720878 TBF720878 TLB720878 TUX720878 UET720878 UOP720878 UYL720878 VIH720878 VSD720878 WBZ720878 WLV720878 WVR720878 JF786414 TB786414 ACX786414 AMT786414 AWP786414 BGL786414 BQH786414 CAD786414 CJZ786414 CTV786414 DDR786414 DNN786414 DXJ786414 EHF786414 ERB786414 FAX786414 FKT786414 FUP786414 GEL786414 GOH786414 GYD786414 HHZ786414 HRV786414 IBR786414 ILN786414 IVJ786414 JFF786414 JPB786414 JYX786414 KIT786414 KSP786414 LCL786414 LMH786414 LWD786414 MFZ786414 MPV786414 MZR786414 NJN786414 NTJ786414 ODF786414 ONB786414 OWX786414 PGT786414 PQP786414 QAL786414 QKH786414 QUD786414 RDZ786414 RNV786414 RXR786414 SHN786414 SRJ786414 TBF786414 TLB786414 TUX786414 UET786414 UOP786414 UYL786414 VIH786414 VSD786414 WBZ786414 WLV786414 WVR786414 JF851950 TB851950 ACX851950 AMT851950 AWP851950 BGL851950 BQH851950 CAD851950 CJZ851950 CTV851950 DDR851950 DNN851950 DXJ851950 EHF851950 ERB851950 FAX851950 FKT851950 FUP851950 GEL851950 GOH851950 GYD851950 HHZ851950 HRV851950 IBR851950 ILN851950 IVJ851950 JFF851950 JPB851950 JYX851950 KIT851950 KSP851950 LCL851950 LMH851950 LWD851950 MFZ851950 MPV851950 MZR851950 NJN851950 NTJ851950 ODF851950 ONB851950 OWX851950 PGT851950 PQP851950 QAL851950 QKH851950 QUD851950 RDZ851950 RNV851950 RXR851950 SHN851950 SRJ851950 TBF851950 TLB851950 TUX851950 UET851950 UOP851950 UYL851950 VIH851950 VSD851950 WBZ851950 WLV851950 WVR851950 JF917486 TB917486 ACX917486 AMT917486 AWP917486 BGL917486 BQH917486 CAD917486 CJZ917486 CTV917486 DDR917486 DNN917486 DXJ917486 EHF917486 ERB917486 FAX917486 FKT917486 FUP917486 GEL917486 GOH917486 GYD917486 HHZ917486 HRV917486 IBR917486 ILN917486 IVJ917486 JFF917486 JPB917486 JYX917486 KIT917486 KSP917486 LCL917486 LMH917486 LWD917486 MFZ917486 MPV917486 MZR917486 NJN917486 NTJ917486 ODF917486 ONB917486 OWX917486 PGT917486 PQP917486 QAL917486 QKH917486 QUD917486 RDZ917486 RNV917486 RXR917486 SHN917486 SRJ917486 TBF917486 TLB917486 TUX917486 UET917486 UOP917486 UYL917486 VIH917486 VSD917486 WBZ917486 WLV917486 WVR917486 JF983022 TB983022 ACX983022 AMT983022 AWP983022 BGL983022 BQH983022 CAD983022 CJZ983022 CTV983022 DDR983022 DNN983022 DXJ983022 EHF983022 ERB983022 FAX983022 FKT983022 FUP983022 GEL983022 GOH983022 GYD983022 HHZ983022 HRV983022 IBR983022 ILN983022 IVJ983022 JFF983022 JPB983022 JYX983022 KIT983022 KSP983022 LCL983022 LMH983022 LWD983022 MFZ983022 MPV983022 MZR983022 NJN983022 NTJ983022 ODF983022 ONB983022 OWX983022 PGT983022 PQP983022 QAL983022 QKH983022 QUD983022 RDZ983022 RNV983022 RXR983022 SHN983022 SRJ983022 TBF983022 TLB983022 TUX983022 UET983022 UOP983022 UYL983022 VIH983022 VSD983022 WBZ983022 WLV983022 WVR983022 J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65518 JD65518 SZ65518 ACV65518 AMR65518 AWN65518 BGJ65518 BQF65518 CAB65518 CJX65518 CTT65518 DDP65518 DNL65518 DXH65518 EHD65518 EQZ65518 FAV65518 FKR65518 FUN65518 GEJ65518 GOF65518 GYB65518 HHX65518 HRT65518 IBP65518 ILL65518 IVH65518 JFD65518 JOZ65518 JYV65518 KIR65518 KSN65518 LCJ65518 LMF65518 LWB65518 MFX65518 MPT65518 MZP65518 NJL65518 NTH65518 ODD65518 OMZ65518 OWV65518 PGR65518 PQN65518 QAJ65518 QKF65518 QUB65518 RDX65518 RNT65518 RXP65518 SHL65518 SRH65518 TBD65518 TKZ65518 TUV65518 UER65518 UON65518 UYJ65518 VIF65518 VSB65518 WBX65518 WLT65518 WVP65518 J131054 JD131054 SZ131054 ACV131054 AMR131054 AWN131054 BGJ131054 BQF131054 CAB131054 CJX131054 CTT131054 DDP131054 DNL131054 DXH131054 EHD131054 EQZ131054 FAV131054 FKR131054 FUN131054 GEJ131054 GOF131054 GYB131054 HHX131054 HRT131054 IBP131054 ILL131054 IVH131054 JFD131054 JOZ131054 JYV131054 KIR131054 KSN131054 LCJ131054 LMF131054 LWB131054 MFX131054 MPT131054 MZP131054 NJL131054 NTH131054 ODD131054 OMZ131054 OWV131054 PGR131054 PQN131054 QAJ131054 QKF131054 QUB131054 RDX131054 RNT131054 RXP131054 SHL131054 SRH131054 TBD131054 TKZ131054 TUV131054 UER131054 UON131054 UYJ131054 VIF131054 VSB131054 WBX131054 WLT131054 WVP131054 J196590 JD196590 SZ196590 ACV196590 AMR196590 AWN196590 BGJ196590 BQF196590 CAB196590 CJX196590 CTT196590 DDP196590 DNL196590 DXH196590 EHD196590 EQZ196590 FAV196590 FKR196590 FUN196590 GEJ196590 GOF196590 GYB196590 HHX196590 HRT196590 IBP196590 ILL196590 IVH196590 JFD196590 JOZ196590 JYV196590 KIR196590 KSN196590 LCJ196590 LMF196590 LWB196590 MFX196590 MPT196590 MZP196590 NJL196590 NTH196590 ODD196590 OMZ196590 OWV196590 PGR196590 PQN196590 QAJ196590 QKF196590 QUB196590 RDX196590 RNT196590 RXP196590 SHL196590 SRH196590 TBD196590 TKZ196590 TUV196590 UER196590 UON196590 UYJ196590 VIF196590 VSB196590 WBX196590 WLT196590 WVP196590 J262126 JD262126 SZ262126 ACV262126 AMR262126 AWN262126 BGJ262126 BQF262126 CAB262126 CJX262126 CTT262126 DDP262126 DNL262126 DXH262126 EHD262126 EQZ262126 FAV262126 FKR262126 FUN262126 GEJ262126 GOF262126 GYB262126 HHX262126 HRT262126 IBP262126 ILL262126 IVH262126 JFD262126 JOZ262126 JYV262126 KIR262126 KSN262126 LCJ262126 LMF262126 LWB262126 MFX262126 MPT262126 MZP262126 NJL262126 NTH262126 ODD262126 OMZ262126 OWV262126 PGR262126 PQN262126 QAJ262126 QKF262126 QUB262126 RDX262126 RNT262126 RXP262126 SHL262126 SRH262126 TBD262126 TKZ262126 TUV262126 UER262126 UON262126 UYJ262126 VIF262126 VSB262126 WBX262126 WLT262126 WVP262126 J327662 JD327662 SZ327662 ACV327662 AMR327662 AWN327662 BGJ327662 BQF327662 CAB327662 CJX327662 CTT327662 DDP327662 DNL327662 DXH327662 EHD327662 EQZ327662 FAV327662 FKR327662 FUN327662 GEJ327662 GOF327662 GYB327662 HHX327662 HRT327662 IBP327662 ILL327662 IVH327662 JFD327662 JOZ327662 JYV327662 KIR327662 KSN327662 LCJ327662 LMF327662 LWB327662 MFX327662 MPT327662 MZP327662 NJL327662 NTH327662 ODD327662 OMZ327662 OWV327662 PGR327662 PQN327662 QAJ327662 QKF327662 QUB327662 RDX327662 RNT327662 RXP327662 SHL327662 SRH327662 TBD327662 TKZ327662 TUV327662 UER327662 UON327662 UYJ327662 VIF327662 VSB327662 WBX327662 WLT327662 WVP327662 J393198 JD393198 SZ393198 ACV393198 AMR393198 AWN393198 BGJ393198 BQF393198 CAB393198 CJX393198 CTT393198 DDP393198 DNL393198 DXH393198 EHD393198 EQZ393198 FAV393198 FKR393198 FUN393198 GEJ393198 GOF393198 GYB393198 HHX393198 HRT393198 IBP393198 ILL393198 IVH393198 JFD393198 JOZ393198 JYV393198 KIR393198 KSN393198 LCJ393198 LMF393198 LWB393198 MFX393198 MPT393198 MZP393198 NJL393198 NTH393198 ODD393198 OMZ393198 OWV393198 PGR393198 PQN393198 QAJ393198 QKF393198 QUB393198 RDX393198 RNT393198 RXP393198 SHL393198 SRH393198 TBD393198 TKZ393198 TUV393198 UER393198 UON393198 UYJ393198 VIF393198 VSB393198 WBX393198 WLT393198 WVP393198 J458734 JD458734 SZ458734 ACV458734 AMR458734 AWN458734 BGJ458734 BQF458734 CAB458734 CJX458734 CTT458734 DDP458734 DNL458734 DXH458734 EHD458734 EQZ458734 FAV458734 FKR458734 FUN458734 GEJ458734 GOF458734 GYB458734 HHX458734 HRT458734 IBP458734 ILL458734 IVH458734 JFD458734 JOZ458734 JYV458734 KIR458734 KSN458734 LCJ458734 LMF458734 LWB458734 MFX458734 MPT458734 MZP458734 NJL458734 NTH458734 ODD458734 OMZ458734 OWV458734 PGR458734 PQN458734 QAJ458734 QKF458734 QUB458734 RDX458734 RNT458734 RXP458734 SHL458734 SRH458734 TBD458734 TKZ458734 TUV458734 UER458734 UON458734 UYJ458734 VIF458734 VSB458734 WBX458734 WLT458734 WVP458734 J524270 JD524270 SZ524270 ACV524270 AMR524270 AWN524270 BGJ524270 BQF524270 CAB524270 CJX524270 CTT524270 DDP524270 DNL524270 DXH524270 EHD524270 EQZ524270 FAV524270 FKR524270 FUN524270 GEJ524270 GOF524270 GYB524270 HHX524270 HRT524270 IBP524270 ILL524270 IVH524270 JFD524270 JOZ524270 JYV524270 KIR524270 KSN524270 LCJ524270 LMF524270 LWB524270 MFX524270 MPT524270 MZP524270 NJL524270 NTH524270 ODD524270 OMZ524270 OWV524270 PGR524270 PQN524270 QAJ524270 QKF524270 QUB524270 RDX524270 RNT524270 RXP524270 SHL524270 SRH524270 TBD524270 TKZ524270 TUV524270 UER524270 UON524270 UYJ524270 VIF524270 VSB524270 WBX524270 WLT524270 WVP524270 J589806 JD589806 SZ589806 ACV589806 AMR589806 AWN589806 BGJ589806 BQF589806 CAB589806 CJX589806 CTT589806 DDP589806 DNL589806 DXH589806 EHD589806 EQZ589806 FAV589806 FKR589806 FUN589806 GEJ589806 GOF589806 GYB589806 HHX589806 HRT589806 IBP589806 ILL589806 IVH589806 JFD589806 JOZ589806 JYV589806 KIR589806 KSN589806 LCJ589806 LMF589806 LWB589806 MFX589806 MPT589806 MZP589806 NJL589806 NTH589806 ODD589806 OMZ589806 OWV589806 PGR589806 PQN589806 QAJ589806 QKF589806 QUB589806 RDX589806 RNT589806 RXP589806 SHL589806 SRH589806 TBD589806 TKZ589806 TUV589806 UER589806 UON589806 UYJ589806 VIF589806 VSB589806 WBX589806 WLT589806 WVP589806 J655342 JD655342 SZ655342 ACV655342 AMR655342 AWN655342 BGJ655342 BQF655342 CAB655342 CJX655342 CTT655342 DDP655342 DNL655342 DXH655342 EHD655342 EQZ655342 FAV655342 FKR655342 FUN655342 GEJ655342 GOF655342 GYB655342 HHX655342 HRT655342 IBP655342 ILL655342 IVH655342 JFD655342 JOZ655342 JYV655342 KIR655342 KSN655342 LCJ655342 LMF655342 LWB655342 MFX655342 MPT655342 MZP655342 NJL655342 NTH655342 ODD655342 OMZ655342 OWV655342 PGR655342 PQN655342 QAJ655342 QKF655342 QUB655342 RDX655342 RNT655342 RXP655342 SHL655342 SRH655342 TBD655342 TKZ655342 TUV655342 UER655342 UON655342 UYJ655342 VIF655342 VSB655342 WBX655342 WLT655342 WVP655342 J720878 JD720878 SZ720878 ACV720878 AMR720878 AWN720878 BGJ720878 BQF720878 CAB720878 CJX720878 CTT720878 DDP720878 DNL720878 DXH720878 EHD720878 EQZ720878 FAV720878 FKR720878 FUN720878 GEJ720878 GOF720878 GYB720878 HHX720878 HRT720878 IBP720878 ILL720878 IVH720878 JFD720878 JOZ720878 JYV720878 KIR720878 KSN720878 LCJ720878 LMF720878 LWB720878 MFX720878 MPT720878 MZP720878 NJL720878 NTH720878 ODD720878 OMZ720878 OWV720878 PGR720878 PQN720878 QAJ720878 QKF720878 QUB720878 RDX720878 RNT720878 RXP720878 SHL720878 SRH720878 TBD720878 TKZ720878 TUV720878 UER720878 UON720878 UYJ720878 VIF720878 VSB720878 WBX720878 WLT720878 WVP720878 J786414 JD786414 SZ786414 ACV786414 AMR786414 AWN786414 BGJ786414 BQF786414 CAB786414 CJX786414 CTT786414 DDP786414 DNL786414 DXH786414 EHD786414 EQZ786414 FAV786414 FKR786414 FUN786414 GEJ786414 GOF786414 GYB786414 HHX786414 HRT786414 IBP786414 ILL786414 IVH786414 JFD786414 JOZ786414 JYV786414 KIR786414 KSN786414 LCJ786414 LMF786414 LWB786414 MFX786414 MPT786414 MZP786414 NJL786414 NTH786414 ODD786414 OMZ786414 OWV786414 PGR786414 PQN786414 QAJ786414 QKF786414 QUB786414 RDX786414 RNT786414 RXP786414 SHL786414 SRH786414 TBD786414 TKZ786414 TUV786414 UER786414 UON786414 UYJ786414 VIF786414 VSB786414 WBX786414 WLT786414 WVP786414 J851950 JD851950 SZ851950 ACV851950 AMR851950 AWN851950 BGJ851950 BQF851950 CAB851950 CJX851950 CTT851950 DDP851950 DNL851950 DXH851950 EHD851950 EQZ851950 FAV851950 FKR851950 FUN851950 GEJ851950 GOF851950 GYB851950 HHX851950 HRT851950 IBP851950 ILL851950 IVH851950 JFD851950 JOZ851950 JYV851950 KIR851950 KSN851950 LCJ851950 LMF851950 LWB851950 MFX851950 MPT851950 MZP851950 NJL851950 NTH851950 ODD851950 OMZ851950 OWV851950 PGR851950 PQN851950 QAJ851950 QKF851950 QUB851950 RDX851950 RNT851950 RXP851950 SHL851950 SRH851950 TBD851950 TKZ851950 TUV851950 UER851950 UON851950 UYJ851950 VIF851950 VSB851950 WBX851950 WLT851950 WVP851950 J917486 JD917486 SZ917486 ACV917486 AMR917486 AWN917486 BGJ917486 BQF917486 CAB917486 CJX917486 CTT917486 DDP917486 DNL917486 DXH917486 EHD917486 EQZ917486 FAV917486 FKR917486 FUN917486 GEJ917486 GOF917486 GYB917486 HHX917486 HRT917486 IBP917486 ILL917486 IVH917486 JFD917486 JOZ917486 JYV917486 KIR917486 KSN917486 LCJ917486 LMF917486 LWB917486 MFX917486 MPT917486 MZP917486 NJL917486 NTH917486 ODD917486 OMZ917486 OWV917486 PGR917486 PQN917486 QAJ917486 QKF917486 QUB917486 RDX917486 RNT917486 RXP917486 SHL917486 SRH917486 TBD917486 TKZ917486 TUV917486 UER917486 UON917486 UYJ917486 VIF917486 VSB917486 WBX917486 WLT917486 WVP917486 J983022 JD983022 SZ983022 ACV983022 AMR983022 AWN983022 BGJ983022 BQF983022 CAB983022 CJX983022 CTT983022 DDP983022 DNL983022 DXH983022 EHD983022 EQZ983022 FAV983022 FKR983022 FUN983022 GEJ983022 GOF983022 GYB983022 HHX983022 HRT983022 IBP983022 ILL983022 IVH983022 JFD983022 JOZ983022 JYV983022 KIR983022 KSN983022 LCJ983022 LMF983022 LWB983022 MFX983022 MPT983022 MZP983022 NJL983022 NTH983022 ODD983022 OMZ983022 OWV983022 PGR983022 PQN983022 QAJ983022 QKF983022 QUB983022 RDX983022 RNT983022 RXP983022 SHL983022 SRH983022 TBD983022 TKZ983022 TUV983022 UER983022 UON983022 UYJ983022 VIF983022 VSB983022 WBX983022 WLT983022 WVP983022">
      <formula1>"1,2"</formula1>
    </dataValidation>
    <dataValidation showInputMessage="1" showErrorMessage="1" sqref="G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G65518 JA65518 SW65518 ACS65518 AMO65518 AWK65518 BGG65518 BQC65518 BZY65518 CJU65518 CTQ65518 DDM65518 DNI65518 DXE65518 EHA65518 EQW65518 FAS65518 FKO65518 FUK65518 GEG65518 GOC65518 GXY65518 HHU65518 HRQ65518 IBM65518 ILI65518 IVE65518 JFA65518 JOW65518 JYS65518 KIO65518 KSK65518 LCG65518 LMC65518 LVY65518 MFU65518 MPQ65518 MZM65518 NJI65518 NTE65518 ODA65518 OMW65518 OWS65518 PGO65518 PQK65518 QAG65518 QKC65518 QTY65518 RDU65518 RNQ65518 RXM65518 SHI65518 SRE65518 TBA65518 TKW65518 TUS65518 UEO65518 UOK65518 UYG65518 VIC65518 VRY65518 WBU65518 WLQ65518 WVM65518 G131054 JA131054 SW131054 ACS131054 AMO131054 AWK131054 BGG131054 BQC131054 BZY131054 CJU131054 CTQ131054 DDM131054 DNI131054 DXE131054 EHA131054 EQW131054 FAS131054 FKO131054 FUK131054 GEG131054 GOC131054 GXY131054 HHU131054 HRQ131054 IBM131054 ILI131054 IVE131054 JFA131054 JOW131054 JYS131054 KIO131054 KSK131054 LCG131054 LMC131054 LVY131054 MFU131054 MPQ131054 MZM131054 NJI131054 NTE131054 ODA131054 OMW131054 OWS131054 PGO131054 PQK131054 QAG131054 QKC131054 QTY131054 RDU131054 RNQ131054 RXM131054 SHI131054 SRE131054 TBA131054 TKW131054 TUS131054 UEO131054 UOK131054 UYG131054 VIC131054 VRY131054 WBU131054 WLQ131054 WVM131054 G196590 JA196590 SW196590 ACS196590 AMO196590 AWK196590 BGG196590 BQC196590 BZY196590 CJU196590 CTQ196590 DDM196590 DNI196590 DXE196590 EHA196590 EQW196590 FAS196590 FKO196590 FUK196590 GEG196590 GOC196590 GXY196590 HHU196590 HRQ196590 IBM196590 ILI196590 IVE196590 JFA196590 JOW196590 JYS196590 KIO196590 KSK196590 LCG196590 LMC196590 LVY196590 MFU196590 MPQ196590 MZM196590 NJI196590 NTE196590 ODA196590 OMW196590 OWS196590 PGO196590 PQK196590 QAG196590 QKC196590 QTY196590 RDU196590 RNQ196590 RXM196590 SHI196590 SRE196590 TBA196590 TKW196590 TUS196590 UEO196590 UOK196590 UYG196590 VIC196590 VRY196590 WBU196590 WLQ196590 WVM196590 G262126 JA262126 SW262126 ACS262126 AMO262126 AWK262126 BGG262126 BQC262126 BZY262126 CJU262126 CTQ262126 DDM262126 DNI262126 DXE262126 EHA262126 EQW262126 FAS262126 FKO262126 FUK262126 GEG262126 GOC262126 GXY262126 HHU262126 HRQ262126 IBM262126 ILI262126 IVE262126 JFA262126 JOW262126 JYS262126 KIO262126 KSK262126 LCG262126 LMC262126 LVY262126 MFU262126 MPQ262126 MZM262126 NJI262126 NTE262126 ODA262126 OMW262126 OWS262126 PGO262126 PQK262126 QAG262126 QKC262126 QTY262126 RDU262126 RNQ262126 RXM262126 SHI262126 SRE262126 TBA262126 TKW262126 TUS262126 UEO262126 UOK262126 UYG262126 VIC262126 VRY262126 WBU262126 WLQ262126 WVM262126 G327662 JA327662 SW327662 ACS327662 AMO327662 AWK327662 BGG327662 BQC327662 BZY327662 CJU327662 CTQ327662 DDM327662 DNI327662 DXE327662 EHA327662 EQW327662 FAS327662 FKO327662 FUK327662 GEG327662 GOC327662 GXY327662 HHU327662 HRQ327662 IBM327662 ILI327662 IVE327662 JFA327662 JOW327662 JYS327662 KIO327662 KSK327662 LCG327662 LMC327662 LVY327662 MFU327662 MPQ327662 MZM327662 NJI327662 NTE327662 ODA327662 OMW327662 OWS327662 PGO327662 PQK327662 QAG327662 QKC327662 QTY327662 RDU327662 RNQ327662 RXM327662 SHI327662 SRE327662 TBA327662 TKW327662 TUS327662 UEO327662 UOK327662 UYG327662 VIC327662 VRY327662 WBU327662 WLQ327662 WVM327662 G393198 JA393198 SW393198 ACS393198 AMO393198 AWK393198 BGG393198 BQC393198 BZY393198 CJU393198 CTQ393198 DDM393198 DNI393198 DXE393198 EHA393198 EQW393198 FAS393198 FKO393198 FUK393198 GEG393198 GOC393198 GXY393198 HHU393198 HRQ393198 IBM393198 ILI393198 IVE393198 JFA393198 JOW393198 JYS393198 KIO393198 KSK393198 LCG393198 LMC393198 LVY393198 MFU393198 MPQ393198 MZM393198 NJI393198 NTE393198 ODA393198 OMW393198 OWS393198 PGO393198 PQK393198 QAG393198 QKC393198 QTY393198 RDU393198 RNQ393198 RXM393198 SHI393198 SRE393198 TBA393198 TKW393198 TUS393198 UEO393198 UOK393198 UYG393198 VIC393198 VRY393198 WBU393198 WLQ393198 WVM393198 G458734 JA458734 SW458734 ACS458734 AMO458734 AWK458734 BGG458734 BQC458734 BZY458734 CJU458734 CTQ458734 DDM458734 DNI458734 DXE458734 EHA458734 EQW458734 FAS458734 FKO458734 FUK458734 GEG458734 GOC458734 GXY458734 HHU458734 HRQ458734 IBM458734 ILI458734 IVE458734 JFA458734 JOW458734 JYS458734 KIO458734 KSK458734 LCG458734 LMC458734 LVY458734 MFU458734 MPQ458734 MZM458734 NJI458734 NTE458734 ODA458734 OMW458734 OWS458734 PGO458734 PQK458734 QAG458734 QKC458734 QTY458734 RDU458734 RNQ458734 RXM458734 SHI458734 SRE458734 TBA458734 TKW458734 TUS458734 UEO458734 UOK458734 UYG458734 VIC458734 VRY458734 WBU458734 WLQ458734 WVM458734 G524270 JA524270 SW524270 ACS524270 AMO524270 AWK524270 BGG524270 BQC524270 BZY524270 CJU524270 CTQ524270 DDM524270 DNI524270 DXE524270 EHA524270 EQW524270 FAS524270 FKO524270 FUK524270 GEG524270 GOC524270 GXY524270 HHU524270 HRQ524270 IBM524270 ILI524270 IVE524270 JFA524270 JOW524270 JYS524270 KIO524270 KSK524270 LCG524270 LMC524270 LVY524270 MFU524270 MPQ524270 MZM524270 NJI524270 NTE524270 ODA524270 OMW524270 OWS524270 PGO524270 PQK524270 QAG524270 QKC524270 QTY524270 RDU524270 RNQ524270 RXM524270 SHI524270 SRE524270 TBA524270 TKW524270 TUS524270 UEO524270 UOK524270 UYG524270 VIC524270 VRY524270 WBU524270 WLQ524270 WVM524270 G589806 JA589806 SW589806 ACS589806 AMO589806 AWK589806 BGG589806 BQC589806 BZY589806 CJU589806 CTQ589806 DDM589806 DNI589806 DXE589806 EHA589806 EQW589806 FAS589806 FKO589806 FUK589806 GEG589806 GOC589806 GXY589806 HHU589806 HRQ589806 IBM589806 ILI589806 IVE589806 JFA589806 JOW589806 JYS589806 KIO589806 KSK589806 LCG589806 LMC589806 LVY589806 MFU589806 MPQ589806 MZM589806 NJI589806 NTE589806 ODA589806 OMW589806 OWS589806 PGO589806 PQK589806 QAG589806 QKC589806 QTY589806 RDU589806 RNQ589806 RXM589806 SHI589806 SRE589806 TBA589806 TKW589806 TUS589806 UEO589806 UOK589806 UYG589806 VIC589806 VRY589806 WBU589806 WLQ589806 WVM589806 G655342 JA655342 SW655342 ACS655342 AMO655342 AWK655342 BGG655342 BQC655342 BZY655342 CJU655342 CTQ655342 DDM655342 DNI655342 DXE655342 EHA655342 EQW655342 FAS655342 FKO655342 FUK655342 GEG655342 GOC655342 GXY655342 HHU655342 HRQ655342 IBM655342 ILI655342 IVE655342 JFA655342 JOW655342 JYS655342 KIO655342 KSK655342 LCG655342 LMC655342 LVY655342 MFU655342 MPQ655342 MZM655342 NJI655342 NTE655342 ODA655342 OMW655342 OWS655342 PGO655342 PQK655342 QAG655342 QKC655342 QTY655342 RDU655342 RNQ655342 RXM655342 SHI655342 SRE655342 TBA655342 TKW655342 TUS655342 UEO655342 UOK655342 UYG655342 VIC655342 VRY655342 WBU655342 WLQ655342 WVM655342 G720878 JA720878 SW720878 ACS720878 AMO720878 AWK720878 BGG720878 BQC720878 BZY720878 CJU720878 CTQ720878 DDM720878 DNI720878 DXE720878 EHA720878 EQW720878 FAS720878 FKO720878 FUK720878 GEG720878 GOC720878 GXY720878 HHU720878 HRQ720878 IBM720878 ILI720878 IVE720878 JFA720878 JOW720878 JYS720878 KIO720878 KSK720878 LCG720878 LMC720878 LVY720878 MFU720878 MPQ720878 MZM720878 NJI720878 NTE720878 ODA720878 OMW720878 OWS720878 PGO720878 PQK720878 QAG720878 QKC720878 QTY720878 RDU720878 RNQ720878 RXM720878 SHI720878 SRE720878 TBA720878 TKW720878 TUS720878 UEO720878 UOK720878 UYG720878 VIC720878 VRY720878 WBU720878 WLQ720878 WVM720878 G786414 JA786414 SW786414 ACS786414 AMO786414 AWK786414 BGG786414 BQC786414 BZY786414 CJU786414 CTQ786414 DDM786414 DNI786414 DXE786414 EHA786414 EQW786414 FAS786414 FKO786414 FUK786414 GEG786414 GOC786414 GXY786414 HHU786414 HRQ786414 IBM786414 ILI786414 IVE786414 JFA786414 JOW786414 JYS786414 KIO786414 KSK786414 LCG786414 LMC786414 LVY786414 MFU786414 MPQ786414 MZM786414 NJI786414 NTE786414 ODA786414 OMW786414 OWS786414 PGO786414 PQK786414 QAG786414 QKC786414 QTY786414 RDU786414 RNQ786414 RXM786414 SHI786414 SRE786414 TBA786414 TKW786414 TUS786414 UEO786414 UOK786414 UYG786414 VIC786414 VRY786414 WBU786414 WLQ786414 WVM786414 G851950 JA851950 SW851950 ACS851950 AMO851950 AWK851950 BGG851950 BQC851950 BZY851950 CJU851950 CTQ851950 DDM851950 DNI851950 DXE851950 EHA851950 EQW851950 FAS851950 FKO851950 FUK851950 GEG851950 GOC851950 GXY851950 HHU851950 HRQ851950 IBM851950 ILI851950 IVE851950 JFA851950 JOW851950 JYS851950 KIO851950 KSK851950 LCG851950 LMC851950 LVY851950 MFU851950 MPQ851950 MZM851950 NJI851950 NTE851950 ODA851950 OMW851950 OWS851950 PGO851950 PQK851950 QAG851950 QKC851950 QTY851950 RDU851950 RNQ851950 RXM851950 SHI851950 SRE851950 TBA851950 TKW851950 TUS851950 UEO851950 UOK851950 UYG851950 VIC851950 VRY851950 WBU851950 WLQ851950 WVM851950 G917486 JA917486 SW917486 ACS917486 AMO917486 AWK917486 BGG917486 BQC917486 BZY917486 CJU917486 CTQ917486 DDM917486 DNI917486 DXE917486 EHA917486 EQW917486 FAS917486 FKO917486 FUK917486 GEG917486 GOC917486 GXY917486 HHU917486 HRQ917486 IBM917486 ILI917486 IVE917486 JFA917486 JOW917486 JYS917486 KIO917486 KSK917486 LCG917486 LMC917486 LVY917486 MFU917486 MPQ917486 MZM917486 NJI917486 NTE917486 ODA917486 OMW917486 OWS917486 PGO917486 PQK917486 QAG917486 QKC917486 QTY917486 RDU917486 RNQ917486 RXM917486 SHI917486 SRE917486 TBA917486 TKW917486 TUS917486 UEO917486 UOK917486 UYG917486 VIC917486 VRY917486 WBU917486 WLQ917486 WVM917486 G983022 JA983022 SW983022 ACS983022 AMO983022 AWK983022 BGG983022 BQC983022 BZY983022 CJU983022 CTQ983022 DDM983022 DNI983022 DXE983022 EHA983022 EQW983022 FAS983022 FKO983022 FUK983022 GEG983022 GOC983022 GXY983022 HHU983022 HRQ983022 IBM983022 ILI983022 IVE983022 JFA983022 JOW983022 JYS983022 KIO983022 KSK983022 LCG983022 LMC983022 LVY983022 MFU983022 MPQ983022 MZM983022 NJI983022 NTE983022 ODA983022 OMW983022 OWS983022 PGO983022 PQK983022 QAG983022 QKC983022 QTY983022 RDU983022 RNQ983022 RXM983022 SHI983022 SRE983022 TBA983022 TKW983022 TUS983022 UEO983022 UOK983022 UYG983022 VIC983022 VRY983022 WBU983022 WLQ983022 WVM983022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JE65518 TA65518 ACW65518 AMS65518 AWO65518 BGK65518 BQG65518 CAC65518 CJY65518 CTU65518 DDQ65518 DNM65518 DXI65518 EHE65518 ERA65518 FAW65518 FKS65518 FUO65518 GEK65518 GOG65518 GYC65518 HHY65518 HRU65518 IBQ65518 ILM65518 IVI65518 JFE65518 JPA65518 JYW65518 KIS65518 KSO65518 LCK65518 LMG65518 LWC65518 MFY65518 MPU65518 MZQ65518 NJM65518 NTI65518 ODE65518 ONA65518 OWW65518 PGS65518 PQO65518 QAK65518 QKG65518 QUC65518 RDY65518 RNU65518 RXQ65518 SHM65518 SRI65518 TBE65518 TLA65518 TUW65518 UES65518 UOO65518 UYK65518 VIG65518 VSC65518 WBY65518 WLU65518 WVQ65518 JE131054 TA131054 ACW131054 AMS131054 AWO131054 BGK131054 BQG131054 CAC131054 CJY131054 CTU131054 DDQ131054 DNM131054 DXI131054 EHE131054 ERA131054 FAW131054 FKS131054 FUO131054 GEK131054 GOG131054 GYC131054 HHY131054 HRU131054 IBQ131054 ILM131054 IVI131054 JFE131054 JPA131054 JYW131054 KIS131054 KSO131054 LCK131054 LMG131054 LWC131054 MFY131054 MPU131054 MZQ131054 NJM131054 NTI131054 ODE131054 ONA131054 OWW131054 PGS131054 PQO131054 QAK131054 QKG131054 QUC131054 RDY131054 RNU131054 RXQ131054 SHM131054 SRI131054 TBE131054 TLA131054 TUW131054 UES131054 UOO131054 UYK131054 VIG131054 VSC131054 WBY131054 WLU131054 WVQ131054 JE196590 TA196590 ACW196590 AMS196590 AWO196590 BGK196590 BQG196590 CAC196590 CJY196590 CTU196590 DDQ196590 DNM196590 DXI196590 EHE196590 ERA196590 FAW196590 FKS196590 FUO196590 GEK196590 GOG196590 GYC196590 HHY196590 HRU196590 IBQ196590 ILM196590 IVI196590 JFE196590 JPA196590 JYW196590 KIS196590 KSO196590 LCK196590 LMG196590 LWC196590 MFY196590 MPU196590 MZQ196590 NJM196590 NTI196590 ODE196590 ONA196590 OWW196590 PGS196590 PQO196590 QAK196590 QKG196590 QUC196590 RDY196590 RNU196590 RXQ196590 SHM196590 SRI196590 TBE196590 TLA196590 TUW196590 UES196590 UOO196590 UYK196590 VIG196590 VSC196590 WBY196590 WLU196590 WVQ196590 JE262126 TA262126 ACW262126 AMS262126 AWO262126 BGK262126 BQG262126 CAC262126 CJY262126 CTU262126 DDQ262126 DNM262126 DXI262126 EHE262126 ERA262126 FAW262126 FKS262126 FUO262126 GEK262126 GOG262126 GYC262126 HHY262126 HRU262126 IBQ262126 ILM262126 IVI262126 JFE262126 JPA262126 JYW262126 KIS262126 KSO262126 LCK262126 LMG262126 LWC262126 MFY262126 MPU262126 MZQ262126 NJM262126 NTI262126 ODE262126 ONA262126 OWW262126 PGS262126 PQO262126 QAK262126 QKG262126 QUC262126 RDY262126 RNU262126 RXQ262126 SHM262126 SRI262126 TBE262126 TLA262126 TUW262126 UES262126 UOO262126 UYK262126 VIG262126 VSC262126 WBY262126 WLU262126 WVQ262126 JE327662 TA327662 ACW327662 AMS327662 AWO327662 BGK327662 BQG327662 CAC327662 CJY327662 CTU327662 DDQ327662 DNM327662 DXI327662 EHE327662 ERA327662 FAW327662 FKS327662 FUO327662 GEK327662 GOG327662 GYC327662 HHY327662 HRU327662 IBQ327662 ILM327662 IVI327662 JFE327662 JPA327662 JYW327662 KIS327662 KSO327662 LCK327662 LMG327662 LWC327662 MFY327662 MPU327662 MZQ327662 NJM327662 NTI327662 ODE327662 ONA327662 OWW327662 PGS327662 PQO327662 QAK327662 QKG327662 QUC327662 RDY327662 RNU327662 RXQ327662 SHM327662 SRI327662 TBE327662 TLA327662 TUW327662 UES327662 UOO327662 UYK327662 VIG327662 VSC327662 WBY327662 WLU327662 WVQ327662 JE393198 TA393198 ACW393198 AMS393198 AWO393198 BGK393198 BQG393198 CAC393198 CJY393198 CTU393198 DDQ393198 DNM393198 DXI393198 EHE393198 ERA393198 FAW393198 FKS393198 FUO393198 GEK393198 GOG393198 GYC393198 HHY393198 HRU393198 IBQ393198 ILM393198 IVI393198 JFE393198 JPA393198 JYW393198 KIS393198 KSO393198 LCK393198 LMG393198 LWC393198 MFY393198 MPU393198 MZQ393198 NJM393198 NTI393198 ODE393198 ONA393198 OWW393198 PGS393198 PQO393198 QAK393198 QKG393198 QUC393198 RDY393198 RNU393198 RXQ393198 SHM393198 SRI393198 TBE393198 TLA393198 TUW393198 UES393198 UOO393198 UYK393198 VIG393198 VSC393198 WBY393198 WLU393198 WVQ393198 JE458734 TA458734 ACW458734 AMS458734 AWO458734 BGK458734 BQG458734 CAC458734 CJY458734 CTU458734 DDQ458734 DNM458734 DXI458734 EHE458734 ERA458734 FAW458734 FKS458734 FUO458734 GEK458734 GOG458734 GYC458734 HHY458734 HRU458734 IBQ458734 ILM458734 IVI458734 JFE458734 JPA458734 JYW458734 KIS458734 KSO458734 LCK458734 LMG458734 LWC458734 MFY458734 MPU458734 MZQ458734 NJM458734 NTI458734 ODE458734 ONA458734 OWW458734 PGS458734 PQO458734 QAK458734 QKG458734 QUC458734 RDY458734 RNU458734 RXQ458734 SHM458734 SRI458734 TBE458734 TLA458734 TUW458734 UES458734 UOO458734 UYK458734 VIG458734 VSC458734 WBY458734 WLU458734 WVQ458734 JE524270 TA524270 ACW524270 AMS524270 AWO524270 BGK524270 BQG524270 CAC524270 CJY524270 CTU524270 DDQ524270 DNM524270 DXI524270 EHE524270 ERA524270 FAW524270 FKS524270 FUO524270 GEK524270 GOG524270 GYC524270 HHY524270 HRU524270 IBQ524270 ILM524270 IVI524270 JFE524270 JPA524270 JYW524270 KIS524270 KSO524270 LCK524270 LMG524270 LWC524270 MFY524270 MPU524270 MZQ524270 NJM524270 NTI524270 ODE524270 ONA524270 OWW524270 PGS524270 PQO524270 QAK524270 QKG524270 QUC524270 RDY524270 RNU524270 RXQ524270 SHM524270 SRI524270 TBE524270 TLA524270 TUW524270 UES524270 UOO524270 UYK524270 VIG524270 VSC524270 WBY524270 WLU524270 WVQ524270 JE589806 TA589806 ACW589806 AMS589806 AWO589806 BGK589806 BQG589806 CAC589806 CJY589806 CTU589806 DDQ589806 DNM589806 DXI589806 EHE589806 ERA589806 FAW589806 FKS589806 FUO589806 GEK589806 GOG589806 GYC589806 HHY589806 HRU589806 IBQ589806 ILM589806 IVI589806 JFE589806 JPA589806 JYW589806 KIS589806 KSO589806 LCK589806 LMG589806 LWC589806 MFY589806 MPU589806 MZQ589806 NJM589806 NTI589806 ODE589806 ONA589806 OWW589806 PGS589806 PQO589806 QAK589806 QKG589806 QUC589806 RDY589806 RNU589806 RXQ589806 SHM589806 SRI589806 TBE589806 TLA589806 TUW589806 UES589806 UOO589806 UYK589806 VIG589806 VSC589806 WBY589806 WLU589806 WVQ589806 JE655342 TA655342 ACW655342 AMS655342 AWO655342 BGK655342 BQG655342 CAC655342 CJY655342 CTU655342 DDQ655342 DNM655342 DXI655342 EHE655342 ERA655342 FAW655342 FKS655342 FUO655342 GEK655342 GOG655342 GYC655342 HHY655342 HRU655342 IBQ655342 ILM655342 IVI655342 JFE655342 JPA655342 JYW655342 KIS655342 KSO655342 LCK655342 LMG655342 LWC655342 MFY655342 MPU655342 MZQ655342 NJM655342 NTI655342 ODE655342 ONA655342 OWW655342 PGS655342 PQO655342 QAK655342 QKG655342 QUC655342 RDY655342 RNU655342 RXQ655342 SHM655342 SRI655342 TBE655342 TLA655342 TUW655342 UES655342 UOO655342 UYK655342 VIG655342 VSC655342 WBY655342 WLU655342 WVQ655342 JE720878 TA720878 ACW720878 AMS720878 AWO720878 BGK720878 BQG720878 CAC720878 CJY720878 CTU720878 DDQ720878 DNM720878 DXI720878 EHE720878 ERA720878 FAW720878 FKS720878 FUO720878 GEK720878 GOG720878 GYC720878 HHY720878 HRU720878 IBQ720878 ILM720878 IVI720878 JFE720878 JPA720878 JYW720878 KIS720878 KSO720878 LCK720878 LMG720878 LWC720878 MFY720878 MPU720878 MZQ720878 NJM720878 NTI720878 ODE720878 ONA720878 OWW720878 PGS720878 PQO720878 QAK720878 QKG720878 QUC720878 RDY720878 RNU720878 RXQ720878 SHM720878 SRI720878 TBE720878 TLA720878 TUW720878 UES720878 UOO720878 UYK720878 VIG720878 VSC720878 WBY720878 WLU720878 WVQ720878 JE786414 TA786414 ACW786414 AMS786414 AWO786414 BGK786414 BQG786414 CAC786414 CJY786414 CTU786414 DDQ786414 DNM786414 DXI786414 EHE786414 ERA786414 FAW786414 FKS786414 FUO786414 GEK786414 GOG786414 GYC786414 HHY786414 HRU786414 IBQ786414 ILM786414 IVI786414 JFE786414 JPA786414 JYW786414 KIS786414 KSO786414 LCK786414 LMG786414 LWC786414 MFY786414 MPU786414 MZQ786414 NJM786414 NTI786414 ODE786414 ONA786414 OWW786414 PGS786414 PQO786414 QAK786414 QKG786414 QUC786414 RDY786414 RNU786414 RXQ786414 SHM786414 SRI786414 TBE786414 TLA786414 TUW786414 UES786414 UOO786414 UYK786414 VIG786414 VSC786414 WBY786414 WLU786414 WVQ786414 JE851950 TA851950 ACW851950 AMS851950 AWO851950 BGK851950 BQG851950 CAC851950 CJY851950 CTU851950 DDQ851950 DNM851950 DXI851950 EHE851950 ERA851950 FAW851950 FKS851950 FUO851950 GEK851950 GOG851950 GYC851950 HHY851950 HRU851950 IBQ851950 ILM851950 IVI851950 JFE851950 JPA851950 JYW851950 KIS851950 KSO851950 LCK851950 LMG851950 LWC851950 MFY851950 MPU851950 MZQ851950 NJM851950 NTI851950 ODE851950 ONA851950 OWW851950 PGS851950 PQO851950 QAK851950 QKG851950 QUC851950 RDY851950 RNU851950 RXQ851950 SHM851950 SRI851950 TBE851950 TLA851950 TUW851950 UES851950 UOO851950 UYK851950 VIG851950 VSC851950 WBY851950 WLU851950 WVQ851950 JE917486 TA917486 ACW917486 AMS917486 AWO917486 BGK917486 BQG917486 CAC917486 CJY917486 CTU917486 DDQ917486 DNM917486 DXI917486 EHE917486 ERA917486 FAW917486 FKS917486 FUO917486 GEK917486 GOG917486 GYC917486 HHY917486 HRU917486 IBQ917486 ILM917486 IVI917486 JFE917486 JPA917486 JYW917486 KIS917486 KSO917486 LCK917486 LMG917486 LWC917486 MFY917486 MPU917486 MZQ917486 NJM917486 NTI917486 ODE917486 ONA917486 OWW917486 PGS917486 PQO917486 QAK917486 QKG917486 QUC917486 RDY917486 RNU917486 RXQ917486 SHM917486 SRI917486 TBE917486 TLA917486 TUW917486 UES917486 UOO917486 UYK917486 VIG917486 VSC917486 WBY917486 WLU917486 WVQ917486 JE983022 TA983022 ACW983022 AMS983022 AWO983022 BGK983022 BQG983022 CAC983022 CJY983022 CTU983022 DDQ983022 DNM983022 DXI983022 EHE983022 ERA983022 FAW983022 FKS983022 FUO983022 GEK983022 GOG983022 GYC983022 HHY983022 HRU983022 IBQ983022 ILM983022 IVI983022 JFE983022 JPA983022 JYW983022 KIS983022 KSO983022 LCK983022 LMG983022 LWC983022 MFY983022 MPU983022 MZQ983022 NJM983022 NTI983022 ODE983022 ONA983022 OWW983022 PGS983022 PQO983022 QAK983022 QKG983022 QUC983022 RDY983022 RNU983022 RXQ983022 SHM983022 SRI983022 TBE983022 TLA983022 TUW983022 UES983022 UOO983022 UYK983022 VIG983022 VSC983022 WBY983022 WLU983022 WVQ983022 I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I65518 JC65518 SY65518 ACU65518 AMQ65518 AWM65518 BGI65518 BQE65518 CAA65518 CJW65518 CTS65518 DDO65518 DNK65518 DXG65518 EHC65518 EQY65518 FAU65518 FKQ65518 FUM65518 GEI65518 GOE65518 GYA65518 HHW65518 HRS65518 IBO65518 ILK65518 IVG65518 JFC65518 JOY65518 JYU65518 KIQ65518 KSM65518 LCI65518 LME65518 LWA65518 MFW65518 MPS65518 MZO65518 NJK65518 NTG65518 ODC65518 OMY65518 OWU65518 PGQ65518 PQM65518 QAI65518 QKE65518 QUA65518 RDW65518 RNS65518 RXO65518 SHK65518 SRG65518 TBC65518 TKY65518 TUU65518 UEQ65518 UOM65518 UYI65518 VIE65518 VSA65518 WBW65518 WLS65518 WVO65518 I131054 JC131054 SY131054 ACU131054 AMQ131054 AWM131054 BGI131054 BQE131054 CAA131054 CJW131054 CTS131054 DDO131054 DNK131054 DXG131054 EHC131054 EQY131054 FAU131054 FKQ131054 FUM131054 GEI131054 GOE131054 GYA131054 HHW131054 HRS131054 IBO131054 ILK131054 IVG131054 JFC131054 JOY131054 JYU131054 KIQ131054 KSM131054 LCI131054 LME131054 LWA131054 MFW131054 MPS131054 MZO131054 NJK131054 NTG131054 ODC131054 OMY131054 OWU131054 PGQ131054 PQM131054 QAI131054 QKE131054 QUA131054 RDW131054 RNS131054 RXO131054 SHK131054 SRG131054 TBC131054 TKY131054 TUU131054 UEQ131054 UOM131054 UYI131054 VIE131054 VSA131054 WBW131054 WLS131054 WVO131054 I196590 JC196590 SY196590 ACU196590 AMQ196590 AWM196590 BGI196590 BQE196590 CAA196590 CJW196590 CTS196590 DDO196590 DNK196590 DXG196590 EHC196590 EQY196590 FAU196590 FKQ196590 FUM196590 GEI196590 GOE196590 GYA196590 HHW196590 HRS196590 IBO196590 ILK196590 IVG196590 JFC196590 JOY196590 JYU196590 KIQ196590 KSM196590 LCI196590 LME196590 LWA196590 MFW196590 MPS196590 MZO196590 NJK196590 NTG196590 ODC196590 OMY196590 OWU196590 PGQ196590 PQM196590 QAI196590 QKE196590 QUA196590 RDW196590 RNS196590 RXO196590 SHK196590 SRG196590 TBC196590 TKY196590 TUU196590 UEQ196590 UOM196590 UYI196590 VIE196590 VSA196590 WBW196590 WLS196590 WVO196590 I262126 JC262126 SY262126 ACU262126 AMQ262126 AWM262126 BGI262126 BQE262126 CAA262126 CJW262126 CTS262126 DDO262126 DNK262126 DXG262126 EHC262126 EQY262126 FAU262126 FKQ262126 FUM262126 GEI262126 GOE262126 GYA262126 HHW262126 HRS262126 IBO262126 ILK262126 IVG262126 JFC262126 JOY262126 JYU262126 KIQ262126 KSM262126 LCI262126 LME262126 LWA262126 MFW262126 MPS262126 MZO262126 NJK262126 NTG262126 ODC262126 OMY262126 OWU262126 PGQ262126 PQM262126 QAI262126 QKE262126 QUA262126 RDW262126 RNS262126 RXO262126 SHK262126 SRG262126 TBC262126 TKY262126 TUU262126 UEQ262126 UOM262126 UYI262126 VIE262126 VSA262126 WBW262126 WLS262126 WVO262126 I327662 JC327662 SY327662 ACU327662 AMQ327662 AWM327662 BGI327662 BQE327662 CAA327662 CJW327662 CTS327662 DDO327662 DNK327662 DXG327662 EHC327662 EQY327662 FAU327662 FKQ327662 FUM327662 GEI327662 GOE327662 GYA327662 HHW327662 HRS327662 IBO327662 ILK327662 IVG327662 JFC327662 JOY327662 JYU327662 KIQ327662 KSM327662 LCI327662 LME327662 LWA327662 MFW327662 MPS327662 MZO327662 NJK327662 NTG327662 ODC327662 OMY327662 OWU327662 PGQ327662 PQM327662 QAI327662 QKE327662 QUA327662 RDW327662 RNS327662 RXO327662 SHK327662 SRG327662 TBC327662 TKY327662 TUU327662 UEQ327662 UOM327662 UYI327662 VIE327662 VSA327662 WBW327662 WLS327662 WVO327662 I393198 JC393198 SY393198 ACU393198 AMQ393198 AWM393198 BGI393198 BQE393198 CAA393198 CJW393198 CTS393198 DDO393198 DNK393198 DXG393198 EHC393198 EQY393198 FAU393198 FKQ393198 FUM393198 GEI393198 GOE393198 GYA393198 HHW393198 HRS393198 IBO393198 ILK393198 IVG393198 JFC393198 JOY393198 JYU393198 KIQ393198 KSM393198 LCI393198 LME393198 LWA393198 MFW393198 MPS393198 MZO393198 NJK393198 NTG393198 ODC393198 OMY393198 OWU393198 PGQ393198 PQM393198 QAI393198 QKE393198 QUA393198 RDW393198 RNS393198 RXO393198 SHK393198 SRG393198 TBC393198 TKY393198 TUU393198 UEQ393198 UOM393198 UYI393198 VIE393198 VSA393198 WBW393198 WLS393198 WVO393198 I458734 JC458734 SY458734 ACU458734 AMQ458734 AWM458734 BGI458734 BQE458734 CAA458734 CJW458734 CTS458734 DDO458734 DNK458734 DXG458734 EHC458734 EQY458734 FAU458734 FKQ458734 FUM458734 GEI458734 GOE458734 GYA458734 HHW458734 HRS458734 IBO458734 ILK458734 IVG458734 JFC458734 JOY458734 JYU458734 KIQ458734 KSM458734 LCI458734 LME458734 LWA458734 MFW458734 MPS458734 MZO458734 NJK458734 NTG458734 ODC458734 OMY458734 OWU458734 PGQ458734 PQM458734 QAI458734 QKE458734 QUA458734 RDW458734 RNS458734 RXO458734 SHK458734 SRG458734 TBC458734 TKY458734 TUU458734 UEQ458734 UOM458734 UYI458734 VIE458734 VSA458734 WBW458734 WLS458734 WVO458734 I524270 JC524270 SY524270 ACU524270 AMQ524270 AWM524270 BGI524270 BQE524270 CAA524270 CJW524270 CTS524270 DDO524270 DNK524270 DXG524270 EHC524270 EQY524270 FAU524270 FKQ524270 FUM524270 GEI524270 GOE524270 GYA524270 HHW524270 HRS524270 IBO524270 ILK524270 IVG524270 JFC524270 JOY524270 JYU524270 KIQ524270 KSM524270 LCI524270 LME524270 LWA524270 MFW524270 MPS524270 MZO524270 NJK524270 NTG524270 ODC524270 OMY524270 OWU524270 PGQ524270 PQM524270 QAI524270 QKE524270 QUA524270 RDW524270 RNS524270 RXO524270 SHK524270 SRG524270 TBC524270 TKY524270 TUU524270 UEQ524270 UOM524270 UYI524270 VIE524270 VSA524270 WBW524270 WLS524270 WVO524270 I589806 JC589806 SY589806 ACU589806 AMQ589806 AWM589806 BGI589806 BQE589806 CAA589806 CJW589806 CTS589806 DDO589806 DNK589806 DXG589806 EHC589806 EQY589806 FAU589806 FKQ589806 FUM589806 GEI589806 GOE589806 GYA589806 HHW589806 HRS589806 IBO589806 ILK589806 IVG589806 JFC589806 JOY589806 JYU589806 KIQ589806 KSM589806 LCI589806 LME589806 LWA589806 MFW589806 MPS589806 MZO589806 NJK589806 NTG589806 ODC589806 OMY589806 OWU589806 PGQ589806 PQM589806 QAI589806 QKE589806 QUA589806 RDW589806 RNS589806 RXO589806 SHK589806 SRG589806 TBC589806 TKY589806 TUU589806 UEQ589806 UOM589806 UYI589806 VIE589806 VSA589806 WBW589806 WLS589806 WVO589806 I655342 JC655342 SY655342 ACU655342 AMQ655342 AWM655342 BGI655342 BQE655342 CAA655342 CJW655342 CTS655342 DDO655342 DNK655342 DXG655342 EHC655342 EQY655342 FAU655342 FKQ655342 FUM655342 GEI655342 GOE655342 GYA655342 HHW655342 HRS655342 IBO655342 ILK655342 IVG655342 JFC655342 JOY655342 JYU655342 KIQ655342 KSM655342 LCI655342 LME655342 LWA655342 MFW655342 MPS655342 MZO655342 NJK655342 NTG655342 ODC655342 OMY655342 OWU655342 PGQ655342 PQM655342 QAI655342 QKE655342 QUA655342 RDW655342 RNS655342 RXO655342 SHK655342 SRG655342 TBC655342 TKY655342 TUU655342 UEQ655342 UOM655342 UYI655342 VIE655342 VSA655342 WBW655342 WLS655342 WVO655342 I720878 JC720878 SY720878 ACU720878 AMQ720878 AWM720878 BGI720878 BQE720878 CAA720878 CJW720878 CTS720878 DDO720878 DNK720878 DXG720878 EHC720878 EQY720878 FAU720878 FKQ720878 FUM720878 GEI720878 GOE720878 GYA720878 HHW720878 HRS720878 IBO720878 ILK720878 IVG720878 JFC720878 JOY720878 JYU720878 KIQ720878 KSM720878 LCI720878 LME720878 LWA720878 MFW720878 MPS720878 MZO720878 NJK720878 NTG720878 ODC720878 OMY720878 OWU720878 PGQ720878 PQM720878 QAI720878 QKE720878 QUA720878 RDW720878 RNS720878 RXO720878 SHK720878 SRG720878 TBC720878 TKY720878 TUU720878 UEQ720878 UOM720878 UYI720878 VIE720878 VSA720878 WBW720878 WLS720878 WVO720878 I786414 JC786414 SY786414 ACU786414 AMQ786414 AWM786414 BGI786414 BQE786414 CAA786414 CJW786414 CTS786414 DDO786414 DNK786414 DXG786414 EHC786414 EQY786414 FAU786414 FKQ786414 FUM786414 GEI786414 GOE786414 GYA786414 HHW786414 HRS786414 IBO786414 ILK786414 IVG786414 JFC786414 JOY786414 JYU786414 KIQ786414 KSM786414 LCI786414 LME786414 LWA786414 MFW786414 MPS786414 MZO786414 NJK786414 NTG786414 ODC786414 OMY786414 OWU786414 PGQ786414 PQM786414 QAI786414 QKE786414 QUA786414 RDW786414 RNS786414 RXO786414 SHK786414 SRG786414 TBC786414 TKY786414 TUU786414 UEQ786414 UOM786414 UYI786414 VIE786414 VSA786414 WBW786414 WLS786414 WVO786414 I851950 JC851950 SY851950 ACU851950 AMQ851950 AWM851950 BGI851950 BQE851950 CAA851950 CJW851950 CTS851950 DDO851950 DNK851950 DXG851950 EHC851950 EQY851950 FAU851950 FKQ851950 FUM851950 GEI851950 GOE851950 GYA851950 HHW851950 HRS851950 IBO851950 ILK851950 IVG851950 JFC851950 JOY851950 JYU851950 KIQ851950 KSM851950 LCI851950 LME851950 LWA851950 MFW851950 MPS851950 MZO851950 NJK851950 NTG851950 ODC851950 OMY851950 OWU851950 PGQ851950 PQM851950 QAI851950 QKE851950 QUA851950 RDW851950 RNS851950 RXO851950 SHK851950 SRG851950 TBC851950 TKY851950 TUU851950 UEQ851950 UOM851950 UYI851950 VIE851950 VSA851950 WBW851950 WLS851950 WVO851950 I917486 JC917486 SY917486 ACU917486 AMQ917486 AWM917486 BGI917486 BQE917486 CAA917486 CJW917486 CTS917486 DDO917486 DNK917486 DXG917486 EHC917486 EQY917486 FAU917486 FKQ917486 FUM917486 GEI917486 GOE917486 GYA917486 HHW917486 HRS917486 IBO917486 ILK917486 IVG917486 JFC917486 JOY917486 JYU917486 KIQ917486 KSM917486 LCI917486 LME917486 LWA917486 MFW917486 MPS917486 MZO917486 NJK917486 NTG917486 ODC917486 OMY917486 OWU917486 PGQ917486 PQM917486 QAI917486 QKE917486 QUA917486 RDW917486 RNS917486 RXO917486 SHK917486 SRG917486 TBC917486 TKY917486 TUU917486 UEQ917486 UOM917486 UYI917486 VIE917486 VSA917486 WBW917486 WLS917486 WVO917486 I983022 JC983022 SY983022 ACU983022 AMQ983022 AWM983022 BGI983022 BQE983022 CAA983022 CJW983022 CTS983022 DDO983022 DNK983022 DXG983022 EHC983022 EQY983022 FAU983022 FKQ983022 FUM983022 GEI983022 GOE983022 GYA983022 HHW983022 HRS983022 IBO983022 ILK983022 IVG983022 JFC983022 JOY983022 JYU983022 KIQ983022 KSM983022 LCI983022 LME983022 LWA983022 MFW983022 MPS983022 MZO983022 NJK983022 NTG983022 ODC983022 OMY983022 OWU983022 PGQ983022 PQM983022 QAI983022 QKE983022 QUA983022 RDW983022 RNS983022 RXO983022 SHK983022 SRG983022 TBC983022 TKY983022 TUU983022 UEQ983022 UOM983022 UYI983022 VIE983022 VSA983022 WBW983022 WLS983022 WVO983022 D65521 IV65521 SR65521 ACN65521 AMJ65521 AWF65521 BGB65521 BPX65521 BZT65521 CJP65521 CTL65521 DDH65521 DND65521 DWZ65521 EGV65521 EQR65521 FAN65521 FKJ65521 FUF65521 GEB65521 GNX65521 GXT65521 HHP65521 HRL65521 IBH65521 ILD65521 IUZ65521 JEV65521 JOR65521 JYN65521 KIJ65521 KSF65521 LCB65521 LLX65521 LVT65521 MFP65521 MPL65521 MZH65521 NJD65521 NSZ65521 OCV65521 OMR65521 OWN65521 PGJ65521 PQF65521 QAB65521 QJX65521 QTT65521 RDP65521 RNL65521 RXH65521 SHD65521 SQZ65521 TAV65521 TKR65521 TUN65521 UEJ65521 UOF65521 UYB65521 VHX65521 VRT65521 WBP65521 WLL65521 WVH65521 D131057 IV131057 SR131057 ACN131057 AMJ131057 AWF131057 BGB131057 BPX131057 BZT131057 CJP131057 CTL131057 DDH131057 DND131057 DWZ131057 EGV131057 EQR131057 FAN131057 FKJ131057 FUF131057 GEB131057 GNX131057 GXT131057 HHP131057 HRL131057 IBH131057 ILD131057 IUZ131057 JEV131057 JOR131057 JYN131057 KIJ131057 KSF131057 LCB131057 LLX131057 LVT131057 MFP131057 MPL131057 MZH131057 NJD131057 NSZ131057 OCV131057 OMR131057 OWN131057 PGJ131057 PQF131057 QAB131057 QJX131057 QTT131057 RDP131057 RNL131057 RXH131057 SHD131057 SQZ131057 TAV131057 TKR131057 TUN131057 UEJ131057 UOF131057 UYB131057 VHX131057 VRT131057 WBP131057 WLL131057 WVH131057 D196593 IV196593 SR196593 ACN196593 AMJ196593 AWF196593 BGB196593 BPX196593 BZT196593 CJP196593 CTL196593 DDH196593 DND196593 DWZ196593 EGV196593 EQR196593 FAN196593 FKJ196593 FUF196593 GEB196593 GNX196593 GXT196593 HHP196593 HRL196593 IBH196593 ILD196593 IUZ196593 JEV196593 JOR196593 JYN196593 KIJ196593 KSF196593 LCB196593 LLX196593 LVT196593 MFP196593 MPL196593 MZH196593 NJD196593 NSZ196593 OCV196593 OMR196593 OWN196593 PGJ196593 PQF196593 QAB196593 QJX196593 QTT196593 RDP196593 RNL196593 RXH196593 SHD196593 SQZ196593 TAV196593 TKR196593 TUN196593 UEJ196593 UOF196593 UYB196593 VHX196593 VRT196593 WBP196593 WLL196593 WVH196593 D262129 IV262129 SR262129 ACN262129 AMJ262129 AWF262129 BGB262129 BPX262129 BZT262129 CJP262129 CTL262129 DDH262129 DND262129 DWZ262129 EGV262129 EQR262129 FAN262129 FKJ262129 FUF262129 GEB262129 GNX262129 GXT262129 HHP262129 HRL262129 IBH262129 ILD262129 IUZ262129 JEV262129 JOR262129 JYN262129 KIJ262129 KSF262129 LCB262129 LLX262129 LVT262129 MFP262129 MPL262129 MZH262129 NJD262129 NSZ262129 OCV262129 OMR262129 OWN262129 PGJ262129 PQF262129 QAB262129 QJX262129 QTT262129 RDP262129 RNL262129 RXH262129 SHD262129 SQZ262129 TAV262129 TKR262129 TUN262129 UEJ262129 UOF262129 UYB262129 VHX262129 VRT262129 WBP262129 WLL262129 WVH262129 D327665 IV327665 SR327665 ACN327665 AMJ327665 AWF327665 BGB327665 BPX327665 BZT327665 CJP327665 CTL327665 DDH327665 DND327665 DWZ327665 EGV327665 EQR327665 FAN327665 FKJ327665 FUF327665 GEB327665 GNX327665 GXT327665 HHP327665 HRL327665 IBH327665 ILD327665 IUZ327665 JEV327665 JOR327665 JYN327665 KIJ327665 KSF327665 LCB327665 LLX327665 LVT327665 MFP327665 MPL327665 MZH327665 NJD327665 NSZ327665 OCV327665 OMR327665 OWN327665 PGJ327665 PQF327665 QAB327665 QJX327665 QTT327665 RDP327665 RNL327665 RXH327665 SHD327665 SQZ327665 TAV327665 TKR327665 TUN327665 UEJ327665 UOF327665 UYB327665 VHX327665 VRT327665 WBP327665 WLL327665 WVH327665 D393201 IV393201 SR393201 ACN393201 AMJ393201 AWF393201 BGB393201 BPX393201 BZT393201 CJP393201 CTL393201 DDH393201 DND393201 DWZ393201 EGV393201 EQR393201 FAN393201 FKJ393201 FUF393201 GEB393201 GNX393201 GXT393201 HHP393201 HRL393201 IBH393201 ILD393201 IUZ393201 JEV393201 JOR393201 JYN393201 KIJ393201 KSF393201 LCB393201 LLX393201 LVT393201 MFP393201 MPL393201 MZH393201 NJD393201 NSZ393201 OCV393201 OMR393201 OWN393201 PGJ393201 PQF393201 QAB393201 QJX393201 QTT393201 RDP393201 RNL393201 RXH393201 SHD393201 SQZ393201 TAV393201 TKR393201 TUN393201 UEJ393201 UOF393201 UYB393201 VHX393201 VRT393201 WBP393201 WLL393201 WVH393201 D458737 IV458737 SR458737 ACN458737 AMJ458737 AWF458737 BGB458737 BPX458737 BZT458737 CJP458737 CTL458737 DDH458737 DND458737 DWZ458737 EGV458737 EQR458737 FAN458737 FKJ458737 FUF458737 GEB458737 GNX458737 GXT458737 HHP458737 HRL458737 IBH458737 ILD458737 IUZ458737 JEV458737 JOR458737 JYN458737 KIJ458737 KSF458737 LCB458737 LLX458737 LVT458737 MFP458737 MPL458737 MZH458737 NJD458737 NSZ458737 OCV458737 OMR458737 OWN458737 PGJ458737 PQF458737 QAB458737 QJX458737 QTT458737 RDP458737 RNL458737 RXH458737 SHD458737 SQZ458737 TAV458737 TKR458737 TUN458737 UEJ458737 UOF458737 UYB458737 VHX458737 VRT458737 WBP458737 WLL458737 WVH458737 D524273 IV524273 SR524273 ACN524273 AMJ524273 AWF524273 BGB524273 BPX524273 BZT524273 CJP524273 CTL524273 DDH524273 DND524273 DWZ524273 EGV524273 EQR524273 FAN524273 FKJ524273 FUF524273 GEB524273 GNX524273 GXT524273 HHP524273 HRL524273 IBH524273 ILD524273 IUZ524273 JEV524273 JOR524273 JYN524273 KIJ524273 KSF524273 LCB524273 LLX524273 LVT524273 MFP524273 MPL524273 MZH524273 NJD524273 NSZ524273 OCV524273 OMR524273 OWN524273 PGJ524273 PQF524273 QAB524273 QJX524273 QTT524273 RDP524273 RNL524273 RXH524273 SHD524273 SQZ524273 TAV524273 TKR524273 TUN524273 UEJ524273 UOF524273 UYB524273 VHX524273 VRT524273 WBP524273 WLL524273 WVH524273 D589809 IV589809 SR589809 ACN589809 AMJ589809 AWF589809 BGB589809 BPX589809 BZT589809 CJP589809 CTL589809 DDH589809 DND589809 DWZ589809 EGV589809 EQR589809 FAN589809 FKJ589809 FUF589809 GEB589809 GNX589809 GXT589809 HHP589809 HRL589809 IBH589809 ILD589809 IUZ589809 JEV589809 JOR589809 JYN589809 KIJ589809 KSF589809 LCB589809 LLX589809 LVT589809 MFP589809 MPL589809 MZH589809 NJD589809 NSZ589809 OCV589809 OMR589809 OWN589809 PGJ589809 PQF589809 QAB589809 QJX589809 QTT589809 RDP589809 RNL589809 RXH589809 SHD589809 SQZ589809 TAV589809 TKR589809 TUN589809 UEJ589809 UOF589809 UYB589809 VHX589809 VRT589809 WBP589809 WLL589809 WVH589809 D655345 IV655345 SR655345 ACN655345 AMJ655345 AWF655345 BGB655345 BPX655345 BZT655345 CJP655345 CTL655345 DDH655345 DND655345 DWZ655345 EGV655345 EQR655345 FAN655345 FKJ655345 FUF655345 GEB655345 GNX655345 GXT655345 HHP655345 HRL655345 IBH655345 ILD655345 IUZ655345 JEV655345 JOR655345 JYN655345 KIJ655345 KSF655345 LCB655345 LLX655345 LVT655345 MFP655345 MPL655345 MZH655345 NJD655345 NSZ655345 OCV655345 OMR655345 OWN655345 PGJ655345 PQF655345 QAB655345 QJX655345 QTT655345 RDP655345 RNL655345 RXH655345 SHD655345 SQZ655345 TAV655345 TKR655345 TUN655345 UEJ655345 UOF655345 UYB655345 VHX655345 VRT655345 WBP655345 WLL655345 WVH655345 D720881 IV720881 SR720881 ACN720881 AMJ720881 AWF720881 BGB720881 BPX720881 BZT720881 CJP720881 CTL720881 DDH720881 DND720881 DWZ720881 EGV720881 EQR720881 FAN720881 FKJ720881 FUF720881 GEB720881 GNX720881 GXT720881 HHP720881 HRL720881 IBH720881 ILD720881 IUZ720881 JEV720881 JOR720881 JYN720881 KIJ720881 KSF720881 LCB720881 LLX720881 LVT720881 MFP720881 MPL720881 MZH720881 NJD720881 NSZ720881 OCV720881 OMR720881 OWN720881 PGJ720881 PQF720881 QAB720881 QJX720881 QTT720881 RDP720881 RNL720881 RXH720881 SHD720881 SQZ720881 TAV720881 TKR720881 TUN720881 UEJ720881 UOF720881 UYB720881 VHX720881 VRT720881 WBP720881 WLL720881 WVH720881 D786417 IV786417 SR786417 ACN786417 AMJ786417 AWF786417 BGB786417 BPX786417 BZT786417 CJP786417 CTL786417 DDH786417 DND786417 DWZ786417 EGV786417 EQR786417 FAN786417 FKJ786417 FUF786417 GEB786417 GNX786417 GXT786417 HHP786417 HRL786417 IBH786417 ILD786417 IUZ786417 JEV786417 JOR786417 JYN786417 KIJ786417 KSF786417 LCB786417 LLX786417 LVT786417 MFP786417 MPL786417 MZH786417 NJD786417 NSZ786417 OCV786417 OMR786417 OWN786417 PGJ786417 PQF786417 QAB786417 QJX786417 QTT786417 RDP786417 RNL786417 RXH786417 SHD786417 SQZ786417 TAV786417 TKR786417 TUN786417 UEJ786417 UOF786417 UYB786417 VHX786417 VRT786417 WBP786417 WLL786417 WVH786417 D851953 IV851953 SR851953 ACN851953 AMJ851953 AWF851953 BGB851953 BPX851953 BZT851953 CJP851953 CTL851953 DDH851953 DND851953 DWZ851953 EGV851953 EQR851953 FAN851953 FKJ851953 FUF851953 GEB851953 GNX851953 GXT851953 HHP851953 HRL851953 IBH851953 ILD851953 IUZ851953 JEV851953 JOR851953 JYN851953 KIJ851953 KSF851953 LCB851953 LLX851953 LVT851953 MFP851953 MPL851953 MZH851953 NJD851953 NSZ851953 OCV851953 OMR851953 OWN851953 PGJ851953 PQF851953 QAB851953 QJX851953 QTT851953 RDP851953 RNL851953 RXH851953 SHD851953 SQZ851953 TAV851953 TKR851953 TUN851953 UEJ851953 UOF851953 UYB851953 VHX851953 VRT851953 WBP851953 WLL851953 WVH851953 D917489 IV917489 SR917489 ACN917489 AMJ917489 AWF917489 BGB917489 BPX917489 BZT917489 CJP917489 CTL917489 DDH917489 DND917489 DWZ917489 EGV917489 EQR917489 FAN917489 FKJ917489 FUF917489 GEB917489 GNX917489 GXT917489 HHP917489 HRL917489 IBH917489 ILD917489 IUZ917489 JEV917489 JOR917489 JYN917489 KIJ917489 KSF917489 LCB917489 LLX917489 LVT917489 MFP917489 MPL917489 MZH917489 NJD917489 NSZ917489 OCV917489 OMR917489 OWN917489 PGJ917489 PQF917489 QAB917489 QJX917489 QTT917489 RDP917489 RNL917489 RXH917489 SHD917489 SQZ917489 TAV917489 TKR917489 TUN917489 UEJ917489 UOF917489 UYB917489 VHX917489 VRT917489 WBP917489 WLL917489 WVH917489 D983025 IV983025 SR983025 ACN983025 AMJ983025 AWF983025 BGB983025 BPX983025 BZT983025 CJP983025 CTL983025 DDH983025 DND983025 DWZ983025 EGV983025 EQR983025 FAN983025 FKJ983025 FUF983025 GEB983025 GNX983025 GXT983025 HHP983025 HRL983025 IBH983025 ILD983025 IUZ983025 JEV983025 JOR983025 JYN983025 KIJ983025 KSF983025 LCB983025 LLX983025 LVT983025 MFP983025 MPL983025 MZH983025 NJD983025 NSZ983025 OCV983025 OMR983025 OWN983025 PGJ983025 PQF983025 QAB983025 QJX983025 QTT983025 RDP983025 RNL983025 RXH983025 SHD983025 SQZ983025 TAV983025 TKR983025 TUN983025 UEJ983025 UOF983025 UYB983025 VHX983025 VRT983025 WBP983025 WLL983025 WVH983025"/>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J6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5" sqref="A15"/>
    </sheetView>
  </sheetViews>
  <sheetFormatPr defaultRowHeight="12.75"/>
  <cols>
    <col min="1" max="1" width="45.7109375" style="1126" customWidth="1"/>
    <col min="2" max="2" width="7.28515625" style="1125"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bestFit="1" customWidth="1"/>
    <col min="9" max="9" width="13.7109375" style="297" customWidth="1"/>
    <col min="10" max="10" width="3.140625" style="1123" bestFit="1"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350</v>
      </c>
      <c r="C2" s="1164" t="s">
        <v>349</v>
      </c>
      <c r="D2" s="1159"/>
      <c r="E2" s="1163"/>
      <c r="F2" s="1161"/>
      <c r="G2" s="1163"/>
      <c r="H2" s="1159"/>
      <c r="I2" s="1163"/>
      <c r="J2" s="1159"/>
    </row>
    <row r="3" spans="1:10" s="1154" customFormat="1" ht="15.75">
      <c r="A3" s="1158" t="s">
        <v>49</v>
      </c>
      <c r="B3" s="1162" t="s">
        <v>1572</v>
      </c>
      <c r="C3" s="1162" t="s">
        <v>2306</v>
      </c>
      <c r="D3" s="1159"/>
      <c r="E3" s="1160"/>
      <c r="F3" s="1161"/>
      <c r="G3" s="1160"/>
      <c r="H3" s="1159"/>
      <c r="I3" s="1160"/>
      <c r="J3" s="1159"/>
    </row>
    <row r="4" spans="1:10" s="1154" customFormat="1" ht="15.75">
      <c r="A4" s="1158" t="s">
        <v>46</v>
      </c>
      <c r="B4" s="1162" t="s">
        <v>1278</v>
      </c>
      <c r="C4" s="1162" t="s">
        <v>1277</v>
      </c>
      <c r="D4" s="1159"/>
      <c r="E4" s="1160"/>
      <c r="F4" s="1161"/>
      <c r="G4" s="1160"/>
      <c r="H4" s="1159"/>
      <c r="I4" s="1160"/>
      <c r="J4" s="1159"/>
    </row>
    <row r="5" spans="1:10" s="1154" customFormat="1" ht="15.75">
      <c r="A5" s="1158" t="s">
        <v>43</v>
      </c>
      <c r="B5" s="1157" t="s">
        <v>2547</v>
      </c>
      <c r="C5" s="1157" t="s">
        <v>2546</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433" customFormat="1">
      <c r="A9" s="412" t="s">
        <v>35</v>
      </c>
      <c r="B9" s="1141"/>
    </row>
    <row r="10" spans="1:10" s="433" customFormat="1">
      <c r="A10" s="412" t="s">
        <v>2465</v>
      </c>
      <c r="B10" s="1141"/>
    </row>
    <row r="11" spans="1:10" s="242" customFormat="1">
      <c r="A11" s="1140" t="s">
        <v>340</v>
      </c>
      <c r="B11" s="1096"/>
      <c r="C11" s="241">
        <v>47753000</v>
      </c>
      <c r="E11" s="241">
        <v>44550000</v>
      </c>
      <c r="G11" s="241">
        <v>47000000</v>
      </c>
      <c r="I11" s="241">
        <v>48000000</v>
      </c>
    </row>
    <row r="12" spans="1:10" s="242" customFormat="1">
      <c r="A12" s="1140" t="s">
        <v>2545</v>
      </c>
      <c r="B12" s="1096"/>
      <c r="C12" s="241">
        <v>3500000</v>
      </c>
      <c r="E12" s="241">
        <v>3140000</v>
      </c>
      <c r="G12" s="241">
        <v>3300000</v>
      </c>
      <c r="I12" s="241">
        <v>3300000</v>
      </c>
    </row>
    <row r="13" spans="1:10" s="242" customFormat="1">
      <c r="A13" s="1140" t="s">
        <v>2544</v>
      </c>
      <c r="B13" s="1096"/>
      <c r="C13" s="1662">
        <v>0.98</v>
      </c>
      <c r="D13" s="1663"/>
      <c r="E13" s="1662">
        <v>0.98</v>
      </c>
      <c r="F13" s="1663"/>
      <c r="G13" s="1662">
        <v>0.98</v>
      </c>
      <c r="I13" s="1662">
        <v>0.98</v>
      </c>
    </row>
    <row r="14" spans="1:10" s="242" customFormat="1">
      <c r="A14" s="1140"/>
      <c r="B14" s="1096"/>
      <c r="C14" s="337"/>
      <c r="E14" s="337"/>
    </row>
    <row r="15" spans="1:10" s="1132" customFormat="1">
      <c r="A15" s="1137"/>
      <c r="B15" s="1136"/>
      <c r="C15" s="1135"/>
      <c r="D15" s="1133"/>
      <c r="E15" s="1134"/>
      <c r="F15" s="1133"/>
      <c r="G15" s="1134"/>
      <c r="H15" s="1133"/>
      <c r="I15" s="1134"/>
      <c r="J15" s="1133"/>
    </row>
    <row r="16" spans="1:10">
      <c r="A16" s="1129"/>
      <c r="B16" s="1128"/>
      <c r="C16" s="1128"/>
      <c r="D16" s="1128"/>
      <c r="E16" s="1128"/>
      <c r="F16" s="1128"/>
      <c r="G16" s="1128"/>
      <c r="H16" s="1128"/>
      <c r="I16" s="1128"/>
      <c r="J16" s="1128"/>
    </row>
    <row r="17" spans="1:10">
      <c r="A17" s="1129"/>
      <c r="B17" s="1128"/>
      <c r="C17" s="1130"/>
      <c r="D17" s="1128"/>
      <c r="E17" s="1130"/>
      <c r="F17" s="1128"/>
      <c r="G17" s="1130"/>
      <c r="H17" s="1128"/>
      <c r="I17" s="1130"/>
      <c r="J17" s="1128"/>
    </row>
    <row r="18" spans="1:10">
      <c r="A18" s="1129"/>
      <c r="B18" s="1128"/>
      <c r="C18" s="1128"/>
      <c r="D18" s="1128"/>
      <c r="E18" s="1128"/>
      <c r="F18" s="1128"/>
      <c r="G18" s="1128"/>
      <c r="H18" s="1128"/>
      <c r="I18" s="1128"/>
      <c r="J18" s="1128"/>
    </row>
    <row r="19" spans="1:10">
      <c r="A19" s="1129"/>
      <c r="B19" s="1128"/>
      <c r="C19" s="1130"/>
      <c r="D19" s="1128"/>
      <c r="E19" s="1130"/>
      <c r="F19" s="1128"/>
      <c r="G19" s="1130"/>
      <c r="H19" s="1128"/>
      <c r="I19" s="1130"/>
      <c r="J19" s="1128"/>
    </row>
    <row r="20" spans="1:10">
      <c r="A20" s="1129"/>
      <c r="B20" s="1128"/>
      <c r="C20" s="1128"/>
      <c r="D20" s="1128"/>
      <c r="E20" s="1128"/>
      <c r="F20" s="1128"/>
      <c r="G20" s="1128"/>
      <c r="H20" s="1128"/>
      <c r="I20" s="1128"/>
      <c r="J20" s="1128"/>
    </row>
    <row r="21" spans="1:10">
      <c r="A21" s="1129"/>
      <c r="B21" s="1128"/>
      <c r="C21" s="1128"/>
      <c r="D21" s="1128"/>
      <c r="E21" s="1128"/>
      <c r="F21" s="1128"/>
      <c r="G21" s="1128"/>
      <c r="H21" s="1128"/>
      <c r="I21" s="1128"/>
      <c r="J21" s="1128"/>
    </row>
    <row r="22" spans="1:10">
      <c r="A22" s="1129"/>
      <c r="B22" s="1128"/>
      <c r="C22" s="1128"/>
      <c r="D22" s="1128"/>
      <c r="E22" s="1128"/>
      <c r="F22" s="1128"/>
      <c r="G22" s="1128"/>
      <c r="H22" s="1128"/>
      <c r="I22" s="1128"/>
      <c r="J22" s="1128"/>
    </row>
    <row r="23" spans="1:10">
      <c r="B23" s="1126"/>
      <c r="C23" s="1126"/>
      <c r="D23" s="1126"/>
      <c r="E23" s="1127"/>
      <c r="F23" s="1127"/>
    </row>
    <row r="24" spans="1:10">
      <c r="B24" s="1126"/>
      <c r="C24" s="1126"/>
      <c r="D24" s="1126"/>
      <c r="E24" s="1127"/>
      <c r="F24" s="1127"/>
    </row>
    <row r="25" spans="1:10">
      <c r="B25" s="1126"/>
      <c r="C25" s="1126"/>
      <c r="D25" s="1126"/>
      <c r="E25" s="1127"/>
      <c r="F25" s="1127"/>
    </row>
    <row r="26" spans="1:10">
      <c r="B26" s="1126"/>
      <c r="C26" s="1126"/>
      <c r="D26" s="1126"/>
      <c r="E26" s="1127"/>
      <c r="F26" s="1127"/>
    </row>
    <row r="27" spans="1:10">
      <c r="B27" s="1126"/>
      <c r="C27" s="1126"/>
      <c r="D27" s="1126"/>
      <c r="E27" s="1127"/>
      <c r="F27" s="1127"/>
    </row>
    <row r="28" spans="1:10">
      <c r="B28" s="1126"/>
      <c r="C28" s="1126"/>
      <c r="D28" s="1126"/>
      <c r="E28" s="1127"/>
      <c r="F28" s="1127"/>
    </row>
    <row r="29" spans="1:10">
      <c r="B29" s="1126"/>
      <c r="C29" s="1126"/>
      <c r="D29" s="1126"/>
      <c r="E29" s="1127"/>
      <c r="F29" s="1127"/>
    </row>
    <row r="30" spans="1:10">
      <c r="B30" s="1126"/>
      <c r="C30" s="1126"/>
      <c r="D30" s="1126"/>
      <c r="E30" s="1127"/>
      <c r="F30" s="1127"/>
    </row>
    <row r="31" spans="1:10">
      <c r="B31" s="1126"/>
      <c r="C31" s="1126"/>
      <c r="D31" s="1126"/>
      <c r="E31" s="1127"/>
      <c r="F31" s="1127"/>
    </row>
    <row r="32" spans="1:10">
      <c r="B32" s="1126"/>
      <c r="C32" s="1126"/>
      <c r="D32" s="1126"/>
      <c r="E32" s="1127"/>
      <c r="F32" s="1127"/>
    </row>
    <row r="33" spans="2:6">
      <c r="B33" s="1126"/>
      <c r="C33" s="1126"/>
      <c r="D33" s="1126"/>
      <c r="E33" s="1127"/>
      <c r="F33" s="1127"/>
    </row>
    <row r="34" spans="2:6">
      <c r="B34" s="1126"/>
      <c r="C34" s="1126"/>
      <c r="D34" s="1126"/>
      <c r="E34" s="1127"/>
      <c r="F34" s="1127"/>
    </row>
    <row r="35" spans="2:6">
      <c r="B35" s="1126"/>
      <c r="C35" s="1126"/>
      <c r="D35" s="1126"/>
      <c r="E35" s="1127"/>
      <c r="F35" s="1127"/>
    </row>
    <row r="36" spans="2:6">
      <c r="B36" s="1126"/>
      <c r="C36" s="1126"/>
      <c r="D36" s="1126"/>
      <c r="E36" s="1127"/>
      <c r="F36" s="1127"/>
    </row>
    <row r="37" spans="2:6">
      <c r="B37" s="1126"/>
      <c r="C37" s="1126"/>
      <c r="D37" s="1126"/>
      <c r="E37" s="1127"/>
      <c r="F37" s="1127"/>
    </row>
    <row r="38" spans="2:6">
      <c r="B38" s="1126"/>
      <c r="C38" s="1126"/>
      <c r="D38" s="1126"/>
      <c r="E38" s="1127"/>
      <c r="F38" s="1127"/>
    </row>
    <row r="39" spans="2:6">
      <c r="B39" s="1126"/>
      <c r="C39" s="1126"/>
      <c r="D39" s="1126"/>
      <c r="E39" s="1127"/>
      <c r="F39" s="1127"/>
    </row>
    <row r="40" spans="2:6">
      <c r="B40" s="1126"/>
      <c r="C40" s="1126"/>
      <c r="D40" s="1126"/>
      <c r="E40" s="1127"/>
      <c r="F40" s="1127"/>
    </row>
    <row r="41" spans="2:6">
      <c r="B41" s="1126"/>
      <c r="C41" s="1126"/>
      <c r="D41" s="1126"/>
      <c r="E41" s="1127"/>
      <c r="F41" s="1127"/>
    </row>
    <row r="42" spans="2:6">
      <c r="B42" s="1126"/>
      <c r="C42" s="1126"/>
      <c r="D42" s="1126"/>
      <c r="E42" s="1127"/>
      <c r="F42" s="1127"/>
    </row>
    <row r="43" spans="2:6">
      <c r="B43" s="1126"/>
      <c r="C43" s="1126"/>
      <c r="D43" s="1126"/>
      <c r="E43" s="1127"/>
      <c r="F43" s="1127"/>
    </row>
    <row r="44" spans="2:6">
      <c r="B44" s="1126"/>
      <c r="C44" s="1126"/>
      <c r="D44" s="1126"/>
      <c r="E44" s="1127"/>
      <c r="F44" s="1127"/>
    </row>
    <row r="45" spans="2:6">
      <c r="B45" s="1126"/>
      <c r="C45" s="1126"/>
      <c r="D45" s="1126"/>
      <c r="E45" s="1127"/>
      <c r="F45" s="1127"/>
    </row>
    <row r="46" spans="2:6">
      <c r="B46" s="1126"/>
      <c r="C46" s="1126"/>
      <c r="D46" s="1126"/>
      <c r="E46" s="1127"/>
      <c r="F46" s="1127"/>
    </row>
    <row r="47" spans="2:6">
      <c r="B47" s="1126"/>
      <c r="C47" s="1126"/>
      <c r="D47" s="1126"/>
      <c r="E47" s="1127"/>
      <c r="F47" s="1127"/>
    </row>
    <row r="48" spans="2:6">
      <c r="B48" s="1126"/>
      <c r="C48" s="1126"/>
      <c r="D48" s="1126"/>
      <c r="E48" s="1127"/>
      <c r="F48" s="1127"/>
    </row>
    <row r="49" spans="2:6">
      <c r="B49" s="1126"/>
      <c r="C49" s="1126"/>
      <c r="D49" s="1126"/>
      <c r="E49" s="1127"/>
      <c r="F49" s="1127"/>
    </row>
    <row r="50" spans="2:6">
      <c r="B50" s="1126"/>
      <c r="C50" s="1126"/>
      <c r="D50" s="1126"/>
      <c r="E50" s="1127"/>
      <c r="F50" s="1127"/>
    </row>
    <row r="51" spans="2:6">
      <c r="B51" s="1126"/>
      <c r="C51" s="1126"/>
      <c r="D51" s="1126"/>
      <c r="E51" s="1127"/>
      <c r="F51" s="1127"/>
    </row>
    <row r="52" spans="2:6">
      <c r="B52" s="1126"/>
    </row>
    <row r="53" spans="2:6">
      <c r="B53" s="1126"/>
    </row>
    <row r="54" spans="2:6">
      <c r="B54" s="1126"/>
    </row>
    <row r="55" spans="2:6">
      <c r="B55" s="1126"/>
    </row>
    <row r="56" spans="2:6">
      <c r="B56" s="1126"/>
    </row>
    <row r="57" spans="2:6">
      <c r="B57" s="1126"/>
    </row>
    <row r="58" spans="2:6">
      <c r="B58" s="1126"/>
    </row>
    <row r="59" spans="2:6">
      <c r="B59" s="1126"/>
    </row>
    <row r="60" spans="2:6">
      <c r="B60" s="1126"/>
    </row>
    <row r="61" spans="2:6">
      <c r="B61" s="1126"/>
    </row>
    <row r="62" spans="2:6">
      <c r="B62" s="1126"/>
    </row>
    <row r="63" spans="2:6">
      <c r="B63" s="1126"/>
    </row>
    <row r="64" spans="2:6">
      <c r="B64" s="1126"/>
    </row>
    <row r="65" spans="2:2">
      <c r="B65" s="1126"/>
    </row>
    <row r="66" spans="2:2">
      <c r="B66" s="1126"/>
    </row>
    <row r="67" spans="2:2">
      <c r="B67" s="1126"/>
    </row>
    <row r="68" spans="2:2">
      <c r="B68" s="1126"/>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J104"/>
  <sheetViews>
    <sheetView showGridLines="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51.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3.140625" style="995" bestFit="1" customWidth="1"/>
    <col min="9" max="9" width="13.7109375" style="996" customWidth="1"/>
    <col min="10" max="10" width="2.85546875" style="995"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289</v>
      </c>
      <c r="C4" s="1041" t="s">
        <v>288</v>
      </c>
      <c r="D4" s="1038"/>
      <c r="E4" s="1039"/>
      <c r="F4" s="1040"/>
      <c r="G4" s="1039"/>
      <c r="H4" s="1038"/>
      <c r="I4" s="1039"/>
      <c r="J4" s="1038"/>
    </row>
    <row r="5" spans="1:10" s="1033" customFormat="1" ht="15.75">
      <c r="A5" s="1037" t="s">
        <v>43</v>
      </c>
      <c r="B5" s="1036" t="s">
        <v>42</v>
      </c>
      <c r="C5" s="1036" t="s">
        <v>42</v>
      </c>
      <c r="D5" s="1035"/>
      <c r="E5" s="1034"/>
      <c r="G5" s="1034"/>
      <c r="I5" s="1675"/>
      <c r="J5" s="1038"/>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4" t="str">
        <f>"FY " &amp; FiscalYear - 1</f>
        <v>FY 2015</v>
      </c>
      <c r="H8" s="1022" t="s">
        <v>36</v>
      </c>
      <c r="I8" s="1023" t="str">
        <f>"FY " &amp; FiscalYear</f>
        <v>FY 2016</v>
      </c>
      <c r="J8" s="1022" t="s">
        <v>36</v>
      </c>
    </row>
    <row r="9" spans="1:10" s="1021" customFormat="1">
      <c r="A9" s="1015" t="s">
        <v>35</v>
      </c>
      <c r="B9" s="1025"/>
    </row>
    <row r="10" spans="1:10" s="1021" customFormat="1">
      <c r="A10" s="1015" t="s">
        <v>2579</v>
      </c>
      <c r="B10" s="1025"/>
    </row>
    <row r="11" spans="1:10" s="1021" customFormat="1">
      <c r="A11" s="1014" t="s">
        <v>2578</v>
      </c>
      <c r="B11" s="1025"/>
    </row>
    <row r="12" spans="1:10" s="1021" customFormat="1">
      <c r="A12" s="1013" t="s">
        <v>2577</v>
      </c>
      <c r="B12" s="1025"/>
      <c r="C12" s="1672">
        <v>55</v>
      </c>
      <c r="E12" s="1672">
        <v>60</v>
      </c>
      <c r="G12" s="1672">
        <v>62</v>
      </c>
      <c r="I12" s="1672">
        <v>64</v>
      </c>
    </row>
    <row r="13" spans="1:10" s="1021" customFormat="1">
      <c r="A13" s="1013" t="s">
        <v>2576</v>
      </c>
      <c r="B13" s="1025"/>
      <c r="C13" s="1671">
        <v>56877</v>
      </c>
      <c r="E13" s="1671">
        <v>59490</v>
      </c>
      <c r="G13" s="1671">
        <v>60154</v>
      </c>
      <c r="I13" s="1671">
        <v>61399</v>
      </c>
    </row>
    <row r="14" spans="1:10" s="1021" customFormat="1">
      <c r="A14" s="1013" t="s">
        <v>2575</v>
      </c>
      <c r="B14" s="1025"/>
      <c r="C14" s="1673">
        <v>0.66</v>
      </c>
      <c r="E14" s="1673">
        <v>0.69</v>
      </c>
      <c r="G14" s="1673">
        <v>0.7</v>
      </c>
      <c r="I14" s="1673">
        <v>0.72</v>
      </c>
    </row>
    <row r="15" spans="1:10" s="1021" customFormat="1">
      <c r="A15" s="1013" t="s">
        <v>2574</v>
      </c>
      <c r="B15" s="1025"/>
      <c r="C15" s="1673">
        <v>0.68</v>
      </c>
      <c r="E15" s="1673">
        <v>0.74</v>
      </c>
      <c r="G15" s="1673">
        <v>0.76</v>
      </c>
      <c r="I15" s="1673">
        <v>0.8</v>
      </c>
    </row>
    <row r="16" spans="1:10" s="1021" customFormat="1">
      <c r="A16" s="1013" t="s">
        <v>2573</v>
      </c>
      <c r="B16" s="1025"/>
      <c r="C16" s="1673">
        <v>0.82</v>
      </c>
      <c r="E16" s="1673">
        <v>0.93</v>
      </c>
      <c r="G16" s="1673">
        <v>0.95</v>
      </c>
      <c r="I16" s="1673">
        <v>0.96</v>
      </c>
    </row>
    <row r="17" spans="1:9" s="1021" customFormat="1">
      <c r="A17" s="1013" t="s">
        <v>2572</v>
      </c>
      <c r="B17" s="1025"/>
      <c r="C17" s="1673">
        <v>1</v>
      </c>
      <c r="E17" s="1673">
        <v>1</v>
      </c>
      <c r="G17" s="1673">
        <v>1</v>
      </c>
      <c r="I17" s="1673">
        <v>1</v>
      </c>
    </row>
    <row r="18" spans="1:9" s="1021" customFormat="1">
      <c r="A18" s="1013" t="s">
        <v>2571</v>
      </c>
      <c r="B18" s="1025"/>
      <c r="C18" s="1673">
        <v>0.35</v>
      </c>
      <c r="E18" s="1673">
        <v>0.4</v>
      </c>
      <c r="G18" s="1673">
        <v>0.43</v>
      </c>
      <c r="I18" s="1673">
        <v>0.46</v>
      </c>
    </row>
    <row r="19" spans="1:9" s="1021" customFormat="1">
      <c r="A19" s="1013" t="s">
        <v>2570</v>
      </c>
      <c r="B19" s="1025"/>
      <c r="C19" s="1673">
        <v>0.28000000000000003</v>
      </c>
      <c r="E19" s="1673">
        <v>0.31</v>
      </c>
      <c r="G19" s="1673">
        <v>0.33</v>
      </c>
      <c r="I19" s="1673">
        <v>0.35</v>
      </c>
    </row>
    <row r="20" spans="1:9" s="1021" customFormat="1">
      <c r="A20" s="1013" t="s">
        <v>2569</v>
      </c>
      <c r="B20" s="1025"/>
      <c r="C20" s="1673">
        <v>0.56000000000000005</v>
      </c>
      <c r="E20" s="1673">
        <v>0.6</v>
      </c>
      <c r="G20" s="1673">
        <v>0.63</v>
      </c>
      <c r="I20" s="1673">
        <v>0.65</v>
      </c>
    </row>
    <row r="21" spans="1:9" s="1021" customFormat="1">
      <c r="A21" s="1013" t="s">
        <v>2568</v>
      </c>
      <c r="B21" s="1025"/>
      <c r="C21" s="1673">
        <v>1</v>
      </c>
      <c r="E21" s="1673">
        <v>1</v>
      </c>
      <c r="G21" s="1673">
        <v>1</v>
      </c>
      <c r="I21" s="1673">
        <v>1</v>
      </c>
    </row>
    <row r="22" spans="1:9" s="1021" customFormat="1">
      <c r="A22" s="1013" t="s">
        <v>2567</v>
      </c>
      <c r="B22" s="1025"/>
      <c r="C22" s="1673">
        <v>1</v>
      </c>
      <c r="E22" s="1673">
        <v>1</v>
      </c>
      <c r="G22" s="1673">
        <v>1</v>
      </c>
      <c r="I22" s="1673">
        <v>1</v>
      </c>
    </row>
    <row r="23" spans="1:9" s="1021" customFormat="1">
      <c r="A23" s="1013" t="s">
        <v>2566</v>
      </c>
      <c r="B23" s="1025"/>
      <c r="C23" s="1673">
        <v>1</v>
      </c>
      <c r="E23" s="1673">
        <v>1</v>
      </c>
      <c r="G23" s="1673">
        <v>1</v>
      </c>
      <c r="I23" s="1673">
        <v>1</v>
      </c>
    </row>
    <row r="24" spans="1:9" s="1021" customFormat="1">
      <c r="A24" s="1013" t="s">
        <v>2565</v>
      </c>
      <c r="B24" s="1025"/>
      <c r="C24" s="1673">
        <v>0.5</v>
      </c>
      <c r="E24" s="1673">
        <v>0.5</v>
      </c>
      <c r="G24" s="1673">
        <v>0.65</v>
      </c>
      <c r="I24" s="1673">
        <v>0.7</v>
      </c>
    </row>
    <row r="25" spans="1:9" s="1021" customFormat="1">
      <c r="A25" s="1015" t="s">
        <v>2564</v>
      </c>
      <c r="B25" s="1025"/>
      <c r="I25" s="1672"/>
    </row>
    <row r="26" spans="1:9" s="1021" customFormat="1">
      <c r="A26" s="1014" t="s">
        <v>2563</v>
      </c>
      <c r="B26" s="1025"/>
      <c r="I26" s="1671"/>
    </row>
    <row r="27" spans="1:9" s="1021" customFormat="1">
      <c r="A27" s="104" t="s">
        <v>2562</v>
      </c>
      <c r="B27" s="1025"/>
      <c r="C27" s="1669">
        <v>0</v>
      </c>
      <c r="D27" s="1667" t="s">
        <v>1197</v>
      </c>
      <c r="E27" s="1669">
        <v>492302</v>
      </c>
      <c r="G27" s="1669">
        <v>469800</v>
      </c>
      <c r="I27" s="1668">
        <v>475000</v>
      </c>
    </row>
    <row r="28" spans="1:9" s="1021" customFormat="1">
      <c r="A28" s="104" t="s">
        <v>2561</v>
      </c>
      <c r="B28" s="1025"/>
      <c r="C28" s="1671">
        <v>0</v>
      </c>
      <c r="D28" s="1667" t="s">
        <v>1197</v>
      </c>
      <c r="E28" s="1671">
        <v>515</v>
      </c>
      <c r="G28" s="1671">
        <v>515</v>
      </c>
      <c r="I28" s="1674">
        <v>515</v>
      </c>
    </row>
    <row r="29" spans="1:9" s="1021" customFormat="1">
      <c r="A29" s="104" t="s">
        <v>2560</v>
      </c>
      <c r="B29" s="1025"/>
      <c r="C29" s="1669">
        <v>0</v>
      </c>
      <c r="D29" s="1667" t="s">
        <v>1197</v>
      </c>
      <c r="E29" s="1669">
        <v>350479</v>
      </c>
      <c r="G29" s="1669">
        <v>301900</v>
      </c>
      <c r="I29" s="1668">
        <v>220300</v>
      </c>
    </row>
    <row r="30" spans="1:9" s="1021" customFormat="1">
      <c r="A30" s="104" t="s">
        <v>2559</v>
      </c>
      <c r="B30" s="1025"/>
      <c r="C30" s="1671">
        <v>0</v>
      </c>
      <c r="D30" s="1667" t="s">
        <v>1197</v>
      </c>
      <c r="E30" s="1671">
        <v>405</v>
      </c>
      <c r="G30" s="1671">
        <v>400</v>
      </c>
      <c r="I30" s="1674">
        <v>404</v>
      </c>
    </row>
    <row r="31" spans="1:9" s="1667" customFormat="1">
      <c r="A31" s="1014" t="s">
        <v>2558</v>
      </c>
      <c r="B31" s="1670"/>
      <c r="I31" s="1673"/>
    </row>
    <row r="32" spans="1:9" s="1667" customFormat="1">
      <c r="A32" s="104" t="s">
        <v>2557</v>
      </c>
      <c r="B32" s="1670"/>
      <c r="C32" s="1669">
        <v>27805</v>
      </c>
      <c r="E32" s="1669">
        <v>29295</v>
      </c>
      <c r="G32" s="1669">
        <v>27800</v>
      </c>
      <c r="H32" s="1021"/>
      <c r="I32" s="1668">
        <v>27800</v>
      </c>
    </row>
    <row r="33" spans="1:10" s="1667" customFormat="1">
      <c r="A33" s="104" t="s">
        <v>2556</v>
      </c>
      <c r="B33" s="1670"/>
      <c r="C33" s="1671">
        <v>276</v>
      </c>
      <c r="E33" s="1671">
        <v>216</v>
      </c>
      <c r="G33" s="1671">
        <v>221</v>
      </c>
      <c r="H33" s="1021"/>
      <c r="I33" s="1674">
        <v>334</v>
      </c>
    </row>
    <row r="34" spans="1:10" s="1667" customFormat="1">
      <c r="A34" s="104" t="s">
        <v>2555</v>
      </c>
      <c r="B34" s="1670"/>
      <c r="C34" s="1669">
        <v>158301</v>
      </c>
      <c r="E34" s="1669">
        <v>150216</v>
      </c>
      <c r="G34" s="1669">
        <v>146900</v>
      </c>
      <c r="I34" s="1668">
        <v>143300</v>
      </c>
    </row>
    <row r="35" spans="1:10" s="1667" customFormat="1">
      <c r="A35" s="104" t="s">
        <v>2554</v>
      </c>
      <c r="B35" s="1670"/>
      <c r="C35" s="1671">
        <v>1331</v>
      </c>
      <c r="E35" s="1671">
        <v>1361</v>
      </c>
      <c r="G35" s="1671">
        <v>1357</v>
      </c>
      <c r="H35" s="1021"/>
      <c r="I35" s="1674">
        <v>1459</v>
      </c>
    </row>
    <row r="36" spans="1:10" s="1667" customFormat="1">
      <c r="A36" s="1015" t="s">
        <v>2553</v>
      </c>
      <c r="B36" s="1670"/>
      <c r="I36" s="1673"/>
    </row>
    <row r="37" spans="1:10" s="1667" customFormat="1">
      <c r="A37" s="1014" t="s">
        <v>2552</v>
      </c>
      <c r="B37" s="1670"/>
      <c r="I37" s="1673"/>
    </row>
    <row r="38" spans="1:10" s="1667" customFormat="1">
      <c r="A38" s="1013" t="s">
        <v>2550</v>
      </c>
      <c r="B38" s="1670"/>
      <c r="C38" s="1669">
        <v>59634</v>
      </c>
      <c r="E38" s="1669">
        <v>53778</v>
      </c>
      <c r="G38" s="1669">
        <v>48995</v>
      </c>
      <c r="I38" s="1672">
        <v>46800</v>
      </c>
    </row>
    <row r="39" spans="1:10" s="1667" customFormat="1">
      <c r="A39" s="1014" t="s">
        <v>2551</v>
      </c>
      <c r="B39" s="1670"/>
      <c r="C39" s="1669"/>
      <c r="E39" s="1669"/>
      <c r="G39" s="1669"/>
      <c r="I39" s="1671"/>
    </row>
    <row r="40" spans="1:10" s="1667" customFormat="1">
      <c r="A40" s="1013" t="s">
        <v>2550</v>
      </c>
      <c r="B40" s="1670"/>
      <c r="C40" s="1669">
        <v>239541</v>
      </c>
      <c r="E40" s="1669">
        <v>228843</v>
      </c>
      <c r="G40" s="1669">
        <v>217871</v>
      </c>
      <c r="I40" s="1668">
        <v>211000</v>
      </c>
    </row>
    <row r="41" spans="1:10" s="1665" customFormat="1">
      <c r="A41" s="1622"/>
      <c r="B41" s="1666"/>
    </row>
    <row r="42" spans="1:10" s="1051" customFormat="1">
      <c r="A42" s="1011" t="s">
        <v>1</v>
      </c>
      <c r="B42" s="1055"/>
      <c r="C42" s="1009"/>
      <c r="D42" s="1664"/>
      <c r="E42" s="1009"/>
      <c r="F42" s="1664"/>
      <c r="G42" s="1009"/>
      <c r="H42" s="1664"/>
      <c r="I42" s="1009"/>
      <c r="J42" s="1664"/>
    </row>
    <row r="43" spans="1:10">
      <c r="A43" s="1797" t="s">
        <v>2549</v>
      </c>
      <c r="B43" s="1756"/>
      <c r="C43" s="1757"/>
      <c r="D43" s="1756"/>
      <c r="E43" s="1757"/>
      <c r="F43" s="1756"/>
      <c r="G43" s="1757"/>
      <c r="H43" s="1756"/>
      <c r="I43" s="1757"/>
      <c r="J43" s="1756"/>
    </row>
    <row r="44" spans="1:10">
      <c r="A44" s="1797" t="s">
        <v>2548</v>
      </c>
      <c r="B44" s="1756"/>
      <c r="C44" s="1757"/>
      <c r="D44" s="1756"/>
      <c r="E44" s="1757"/>
      <c r="F44" s="1756"/>
      <c r="G44" s="1757"/>
      <c r="H44" s="1756"/>
      <c r="I44" s="1757"/>
      <c r="J44" s="1756"/>
    </row>
    <row r="45" spans="1:10">
      <c r="A45" s="1797"/>
      <c r="B45" s="1756"/>
      <c r="C45" s="1757"/>
      <c r="D45" s="1756"/>
      <c r="E45" s="1757"/>
      <c r="F45" s="1756"/>
      <c r="G45" s="1757"/>
      <c r="H45" s="1756"/>
      <c r="I45" s="1757"/>
      <c r="J45" s="1756"/>
    </row>
    <row r="46" spans="1:10" ht="27.75" customHeight="1">
      <c r="A46" s="1839"/>
      <c r="B46" s="1756"/>
      <c r="C46" s="1757"/>
      <c r="D46" s="1756"/>
      <c r="E46" s="1757"/>
      <c r="F46" s="1756"/>
      <c r="G46" s="1757"/>
      <c r="H46" s="1756"/>
      <c r="I46" s="1757"/>
      <c r="J46" s="1756"/>
    </row>
    <row r="47" spans="1:10" ht="27.75" customHeight="1">
      <c r="A47" s="1839"/>
      <c r="B47" s="1756"/>
      <c r="C47" s="1757"/>
      <c r="D47" s="1756"/>
      <c r="E47" s="1757"/>
      <c r="F47" s="1756"/>
      <c r="G47" s="1757"/>
      <c r="H47" s="1756"/>
      <c r="I47" s="1757"/>
      <c r="J47" s="1756"/>
    </row>
    <row r="48" spans="1:10" ht="27.75" customHeight="1">
      <c r="A48" s="1839"/>
      <c r="B48" s="1756"/>
      <c r="C48" s="1757"/>
      <c r="D48" s="1756"/>
      <c r="E48" s="1757"/>
      <c r="F48" s="1756"/>
      <c r="G48" s="1757"/>
      <c r="H48" s="1756"/>
      <c r="I48" s="1757"/>
      <c r="J48" s="1756"/>
    </row>
    <row r="49" spans="1:10" ht="27.75" customHeight="1">
      <c r="A49" s="1839"/>
      <c r="B49" s="1756"/>
      <c r="C49" s="1757"/>
      <c r="D49" s="1756"/>
      <c r="E49" s="1757"/>
      <c r="F49" s="1756"/>
      <c r="G49" s="1757"/>
      <c r="H49" s="1756"/>
      <c r="I49" s="1757"/>
      <c r="J49" s="1756"/>
    </row>
    <row r="50" spans="1:10" ht="27.75" customHeight="1">
      <c r="A50" s="1839"/>
      <c r="B50" s="1756"/>
      <c r="C50" s="1757"/>
      <c r="D50" s="1756"/>
      <c r="E50" s="1757"/>
      <c r="F50" s="1756"/>
      <c r="G50" s="1757"/>
      <c r="H50" s="1756"/>
      <c r="I50" s="1757"/>
      <c r="J50" s="1756"/>
    </row>
    <row r="51" spans="1:10">
      <c r="A51" s="1047"/>
      <c r="B51" s="9"/>
      <c r="C51" s="11"/>
      <c r="D51" s="9"/>
      <c r="E51" s="11"/>
      <c r="F51" s="9"/>
      <c r="G51" s="11"/>
      <c r="H51" s="9"/>
      <c r="I51" s="11"/>
      <c r="J51" s="9"/>
    </row>
    <row r="52" spans="1:10">
      <c r="A52" s="1047"/>
      <c r="B52" s="9"/>
      <c r="C52" s="9"/>
      <c r="D52" s="9"/>
      <c r="E52" s="9"/>
      <c r="F52" s="9"/>
      <c r="G52" s="9"/>
      <c r="H52" s="9"/>
      <c r="I52" s="9"/>
      <c r="J52" s="9"/>
    </row>
    <row r="53" spans="1:10">
      <c r="A53" s="1047"/>
      <c r="B53" s="9"/>
      <c r="C53" s="11"/>
      <c r="D53" s="9"/>
      <c r="E53" s="11"/>
      <c r="F53" s="9"/>
      <c r="G53" s="11"/>
      <c r="H53" s="9"/>
      <c r="I53" s="11"/>
      <c r="J53" s="9"/>
    </row>
    <row r="54" spans="1:10">
      <c r="A54" s="1047"/>
      <c r="B54" s="9"/>
      <c r="C54" s="9"/>
      <c r="D54" s="9"/>
      <c r="E54" s="9"/>
      <c r="F54" s="9"/>
      <c r="G54" s="9"/>
      <c r="H54" s="9"/>
      <c r="I54" s="9"/>
      <c r="J54" s="9"/>
    </row>
    <row r="55" spans="1:10">
      <c r="A55" s="1047"/>
      <c r="B55" s="9"/>
      <c r="C55" s="11"/>
      <c r="D55" s="9"/>
      <c r="E55" s="11"/>
      <c r="F55" s="9"/>
      <c r="G55" s="11"/>
      <c r="H55" s="9"/>
      <c r="I55" s="11"/>
      <c r="J55" s="9"/>
    </row>
    <row r="56" spans="1:10">
      <c r="A56" s="1047"/>
      <c r="B56" s="9"/>
      <c r="C56" s="9"/>
      <c r="D56" s="9"/>
      <c r="E56" s="9"/>
      <c r="F56" s="9"/>
      <c r="G56" s="9"/>
      <c r="H56" s="9"/>
      <c r="I56" s="9"/>
      <c r="J56" s="9"/>
    </row>
    <row r="57" spans="1:10">
      <c r="A57" s="1047"/>
      <c r="B57" s="9"/>
      <c r="C57" s="9"/>
      <c r="D57" s="9"/>
      <c r="E57" s="9"/>
      <c r="F57" s="9"/>
      <c r="G57" s="9"/>
      <c r="H57" s="9"/>
      <c r="I57" s="9"/>
      <c r="J57" s="9"/>
    </row>
    <row r="58" spans="1:10">
      <c r="A58" s="1047"/>
      <c r="B58" s="9"/>
      <c r="C58" s="9"/>
      <c r="D58" s="9"/>
      <c r="E58" s="9"/>
      <c r="F58" s="9"/>
      <c r="G58" s="9"/>
      <c r="H58" s="9"/>
      <c r="I58" s="9"/>
      <c r="J58" s="9"/>
    </row>
    <row r="59" spans="1:10">
      <c r="B59" s="999"/>
      <c r="C59" s="999"/>
      <c r="D59" s="999"/>
      <c r="E59" s="1000"/>
      <c r="F59" s="1000"/>
    </row>
    <row r="60" spans="1:10">
      <c r="B60" s="999"/>
      <c r="C60" s="999"/>
      <c r="D60" s="999"/>
      <c r="E60" s="1000"/>
      <c r="F60" s="1000"/>
    </row>
    <row r="61" spans="1:10">
      <c r="B61" s="999"/>
      <c r="C61" s="999"/>
      <c r="D61" s="999"/>
      <c r="E61" s="1000"/>
      <c r="F61" s="1000"/>
    </row>
    <row r="62" spans="1:10">
      <c r="B62" s="999"/>
      <c r="C62" s="999"/>
      <c r="D62" s="999"/>
      <c r="E62" s="1000"/>
      <c r="F62" s="1000"/>
    </row>
    <row r="63" spans="1:10">
      <c r="B63" s="999"/>
      <c r="C63" s="999"/>
      <c r="D63" s="999"/>
      <c r="E63" s="1000"/>
      <c r="F63" s="1000"/>
    </row>
    <row r="64" spans="1:10">
      <c r="B64" s="999"/>
      <c r="C64" s="999"/>
      <c r="D64" s="999"/>
      <c r="E64" s="1000"/>
      <c r="F64" s="1000"/>
    </row>
    <row r="65" spans="2:6">
      <c r="B65" s="999"/>
      <c r="C65" s="999"/>
      <c r="D65" s="999"/>
      <c r="E65" s="1000"/>
      <c r="F65" s="1000"/>
    </row>
    <row r="66" spans="2:6">
      <c r="B66" s="999"/>
      <c r="C66" s="999"/>
      <c r="D66" s="999"/>
      <c r="E66" s="1000"/>
      <c r="F66" s="1000"/>
    </row>
    <row r="67" spans="2:6">
      <c r="B67" s="999"/>
      <c r="C67" s="999"/>
      <c r="D67" s="999"/>
      <c r="E67" s="1000"/>
      <c r="F67" s="1000"/>
    </row>
    <row r="68" spans="2:6">
      <c r="B68" s="999"/>
      <c r="C68" s="999"/>
      <c r="D68" s="999"/>
      <c r="E68" s="1000"/>
      <c r="F68" s="1000"/>
    </row>
    <row r="69" spans="2:6">
      <c r="B69" s="999"/>
      <c r="C69" s="999"/>
      <c r="D69" s="999"/>
      <c r="E69" s="1000"/>
      <c r="F69" s="1000"/>
    </row>
    <row r="70" spans="2:6">
      <c r="B70" s="999"/>
      <c r="C70" s="999"/>
      <c r="D70" s="999"/>
      <c r="E70" s="1000"/>
      <c r="F70" s="1000"/>
    </row>
    <row r="71" spans="2:6">
      <c r="B71" s="999"/>
      <c r="C71" s="999"/>
      <c r="D71" s="999"/>
      <c r="E71" s="1000"/>
      <c r="F71" s="1000"/>
    </row>
    <row r="72" spans="2:6">
      <c r="B72" s="999"/>
      <c r="C72" s="999"/>
      <c r="D72" s="999"/>
      <c r="E72" s="1000"/>
      <c r="F72" s="1000"/>
    </row>
    <row r="73" spans="2:6">
      <c r="B73" s="999"/>
      <c r="C73" s="999"/>
      <c r="D73" s="999"/>
      <c r="E73" s="1000"/>
      <c r="F73" s="1000"/>
    </row>
    <row r="74" spans="2:6">
      <c r="B74" s="999"/>
      <c r="C74" s="999"/>
      <c r="D74" s="999"/>
      <c r="E74" s="1000"/>
      <c r="F74" s="1000"/>
    </row>
    <row r="75" spans="2:6">
      <c r="B75" s="999"/>
      <c r="C75" s="999"/>
      <c r="D75" s="999"/>
      <c r="E75" s="1000"/>
      <c r="F75" s="1000"/>
    </row>
    <row r="76" spans="2:6">
      <c r="B76" s="999"/>
      <c r="C76" s="999"/>
      <c r="D76" s="999"/>
      <c r="E76" s="1000"/>
      <c r="F76" s="1000"/>
    </row>
    <row r="77" spans="2:6">
      <c r="B77" s="999"/>
      <c r="C77" s="999"/>
      <c r="D77" s="999"/>
      <c r="E77" s="1000"/>
      <c r="F77" s="1000"/>
    </row>
    <row r="78" spans="2:6">
      <c r="B78" s="999"/>
      <c r="C78" s="999"/>
      <c r="D78" s="999"/>
      <c r="E78" s="1000"/>
      <c r="F78" s="1000"/>
    </row>
    <row r="79" spans="2:6">
      <c r="B79" s="999"/>
      <c r="C79" s="999"/>
      <c r="D79" s="999"/>
      <c r="E79" s="1000"/>
      <c r="F79" s="1000"/>
    </row>
    <row r="80" spans="2:6">
      <c r="B80" s="999"/>
      <c r="C80" s="999"/>
      <c r="D80" s="999"/>
      <c r="E80" s="1000"/>
      <c r="F80" s="1000"/>
    </row>
    <row r="81" spans="2:6">
      <c r="B81" s="999"/>
      <c r="C81" s="999"/>
      <c r="D81" s="999"/>
      <c r="E81" s="1000"/>
      <c r="F81" s="1000"/>
    </row>
    <row r="82" spans="2:6">
      <c r="B82" s="999"/>
      <c r="C82" s="999"/>
      <c r="D82" s="999"/>
      <c r="E82" s="1000"/>
      <c r="F82" s="1000"/>
    </row>
    <row r="83" spans="2:6">
      <c r="B83" s="999"/>
      <c r="C83" s="999"/>
      <c r="D83" s="999"/>
      <c r="E83" s="1000"/>
      <c r="F83" s="1000"/>
    </row>
    <row r="84" spans="2:6">
      <c r="B84" s="999"/>
      <c r="C84" s="999"/>
      <c r="D84" s="999"/>
      <c r="E84" s="1000"/>
      <c r="F84" s="1000"/>
    </row>
    <row r="85" spans="2:6">
      <c r="B85" s="999"/>
      <c r="C85" s="999"/>
      <c r="D85" s="999"/>
      <c r="E85" s="1000"/>
      <c r="F85" s="1000"/>
    </row>
    <row r="86" spans="2:6">
      <c r="B86" s="999"/>
      <c r="C86" s="999"/>
      <c r="D86" s="999"/>
      <c r="E86" s="1000"/>
      <c r="F86" s="1000"/>
    </row>
    <row r="87" spans="2:6">
      <c r="B87" s="999"/>
      <c r="C87" s="999"/>
      <c r="D87" s="999"/>
      <c r="E87" s="1000"/>
      <c r="F87" s="1000"/>
    </row>
    <row r="88" spans="2:6">
      <c r="B88" s="999"/>
    </row>
    <row r="89" spans="2:6">
      <c r="B89" s="999"/>
    </row>
    <row r="90" spans="2:6">
      <c r="B90" s="999"/>
    </row>
    <row r="91" spans="2:6">
      <c r="B91" s="999"/>
    </row>
    <row r="92" spans="2:6">
      <c r="B92" s="999"/>
    </row>
    <row r="93" spans="2:6">
      <c r="B93" s="999"/>
    </row>
    <row r="94" spans="2:6">
      <c r="B94" s="999"/>
    </row>
    <row r="95" spans="2:6">
      <c r="B95" s="999"/>
    </row>
    <row r="96" spans="2:6">
      <c r="B96" s="999"/>
    </row>
    <row r="97" spans="2:2">
      <c r="B97" s="999"/>
    </row>
    <row r="98" spans="2:2">
      <c r="B98" s="999"/>
    </row>
    <row r="99" spans="2:2">
      <c r="B99" s="999"/>
    </row>
    <row r="100" spans="2:2">
      <c r="B100" s="999"/>
    </row>
    <row r="101" spans="2:2">
      <c r="B101" s="999"/>
    </row>
    <row r="102" spans="2:2">
      <c r="B102" s="999"/>
    </row>
    <row r="103" spans="2:2">
      <c r="B103" s="999"/>
    </row>
    <row r="104" spans="2:2">
      <c r="B104" s="999"/>
    </row>
  </sheetData>
  <mergeCells count="8">
    <mergeCell ref="A49:J49"/>
    <mergeCell ref="A50:J50"/>
    <mergeCell ref="A43:J43"/>
    <mergeCell ref="A44:J44"/>
    <mergeCell ref="A45:J45"/>
    <mergeCell ref="A46:J46"/>
    <mergeCell ref="A47:J47"/>
    <mergeCell ref="A48:J48"/>
  </mergeCells>
  <dataValidations count="2">
    <dataValidation type="list" showInputMessage="1" showErrorMessage="1" sqref="H3">
      <formula1>"1,2"</formula1>
    </dataValidation>
    <dataValidation showInputMessage="1" showErrorMessage="1" sqref="G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J136"/>
  <sheetViews>
    <sheetView showGridLines="0" zoomScaleNormal="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999" customWidth="1"/>
    <col min="2" max="2" width="7.28515625" style="998" customWidth="1"/>
    <col min="3" max="3" width="13.7109375" style="997" customWidth="1"/>
    <col min="4" max="4" width="3" style="997" customWidth="1"/>
    <col min="5" max="5" width="13.7109375" style="996" customWidth="1"/>
    <col min="6" max="6" width="2.85546875" style="995" customWidth="1"/>
    <col min="7" max="7" width="13.7109375" style="996" customWidth="1"/>
    <col min="8" max="8" width="2.85546875" style="995" customWidth="1"/>
    <col min="9" max="9" width="13.7109375" style="996" customWidth="1"/>
    <col min="10" max="10" width="3.140625" style="995" bestFit="1" customWidth="1"/>
    <col min="11" max="16384" width="9.140625" style="994"/>
  </cols>
  <sheetData>
    <row r="1" spans="1:10" s="1033" customFormat="1" ht="15.75">
      <c r="A1" s="1037" t="s">
        <v>53</v>
      </c>
      <c r="B1" s="1046">
        <v>2016</v>
      </c>
      <c r="C1" s="1045"/>
      <c r="E1" s="1045"/>
      <c r="G1" s="1044"/>
      <c r="H1" s="1038"/>
      <c r="I1" s="1044"/>
      <c r="J1" s="1038"/>
    </row>
    <row r="2" spans="1:10" s="1033" customFormat="1" ht="15.75">
      <c r="A2" s="1037" t="s">
        <v>52</v>
      </c>
      <c r="B2" s="1043" t="s">
        <v>51</v>
      </c>
      <c r="C2" s="1043" t="s">
        <v>50</v>
      </c>
      <c r="D2" s="1038"/>
      <c r="E2" s="1042"/>
      <c r="F2" s="1040"/>
      <c r="G2" s="1042"/>
      <c r="H2" s="1038"/>
      <c r="I2" s="1042"/>
      <c r="J2" s="1038"/>
    </row>
    <row r="3" spans="1:10" s="1033" customFormat="1" ht="15.75">
      <c r="A3" s="1037" t="s">
        <v>49</v>
      </c>
      <c r="B3" s="1041" t="s">
        <v>1572</v>
      </c>
      <c r="C3" s="1041" t="s">
        <v>2306</v>
      </c>
      <c r="D3" s="1038"/>
      <c r="E3" s="1039"/>
      <c r="F3" s="1040"/>
      <c r="G3" s="1039"/>
      <c r="H3" s="1038"/>
      <c r="I3" s="1039"/>
      <c r="J3" s="1038"/>
    </row>
    <row r="4" spans="1:10" s="1033" customFormat="1" ht="15.75">
      <c r="A4" s="1037" t="s">
        <v>46</v>
      </c>
      <c r="B4" s="1041" t="s">
        <v>1572</v>
      </c>
      <c r="C4" s="1041" t="s">
        <v>1571</v>
      </c>
      <c r="D4" s="1038"/>
      <c r="E4" s="1039"/>
      <c r="F4" s="1040"/>
      <c r="G4" s="1039"/>
      <c r="H4" s="1038"/>
      <c r="I4" s="1039"/>
      <c r="J4" s="1038"/>
    </row>
    <row r="5" spans="1:10" s="1033" customFormat="1" ht="15.75">
      <c r="A5" s="1037" t="s">
        <v>43</v>
      </c>
      <c r="B5" s="1036" t="s">
        <v>42</v>
      </c>
      <c r="C5" s="1036" t="s">
        <v>42</v>
      </c>
      <c r="D5" s="1035"/>
      <c r="E5" s="1034"/>
      <c r="G5" s="1034"/>
      <c r="I5" s="1034"/>
    </row>
    <row r="6" spans="1:10" s="1021" customFormat="1">
      <c r="A6" s="1032"/>
      <c r="B6" s="1031"/>
      <c r="C6" s="1030"/>
      <c r="D6" s="1029"/>
      <c r="E6" s="1030"/>
      <c r="F6" s="1029"/>
      <c r="G6" s="1030"/>
      <c r="H6" s="1029"/>
      <c r="I6" s="1030" t="s">
        <v>41</v>
      </c>
      <c r="J6" s="1029"/>
    </row>
    <row r="7" spans="1:10">
      <c r="C7" s="1028" t="s">
        <v>40</v>
      </c>
      <c r="D7" s="1027" t="s">
        <v>37</v>
      </c>
      <c r="E7" s="1028" t="s">
        <v>40</v>
      </c>
      <c r="F7" s="1027" t="s">
        <v>37</v>
      </c>
      <c r="G7" s="1028" t="s">
        <v>39</v>
      </c>
      <c r="H7" s="1027" t="s">
        <v>37</v>
      </c>
      <c r="I7" s="1028" t="s">
        <v>38</v>
      </c>
      <c r="J7" s="1027" t="s">
        <v>37</v>
      </c>
    </row>
    <row r="8" spans="1:10" s="1021" customFormat="1" ht="14.25">
      <c r="A8" s="1026"/>
      <c r="B8" s="1025"/>
      <c r="C8" s="1024" t="str">
        <f>"FY " &amp; FiscalYear - 3</f>
        <v>FY 2013</v>
      </c>
      <c r="D8" s="1022" t="s">
        <v>36</v>
      </c>
      <c r="E8" s="1024" t="str">
        <f>"FY " &amp; FiscalYear - 2</f>
        <v>FY 2014</v>
      </c>
      <c r="F8" s="1022" t="s">
        <v>36</v>
      </c>
      <c r="G8" s="1023" t="str">
        <f>"FY " &amp; FiscalYear - 1</f>
        <v>FY 2015</v>
      </c>
      <c r="H8" s="1022" t="s">
        <v>36</v>
      </c>
      <c r="I8" s="1023" t="str">
        <f>"FY " &amp; FiscalYear</f>
        <v>FY 2016</v>
      </c>
      <c r="J8" s="1022" t="s">
        <v>36</v>
      </c>
    </row>
    <row r="9" spans="1:10" s="1018" customFormat="1">
      <c r="A9" s="1015" t="s">
        <v>35</v>
      </c>
      <c r="B9" s="1019"/>
    </row>
    <row r="10" spans="1:10" s="1018" customFormat="1">
      <c r="A10" s="1015" t="s">
        <v>2615</v>
      </c>
      <c r="B10" s="1019"/>
    </row>
    <row r="11" spans="1:10" s="1002" customFormat="1">
      <c r="A11" s="1014" t="s">
        <v>2598</v>
      </c>
      <c r="B11" s="1010"/>
      <c r="C11" s="243">
        <v>1485</v>
      </c>
      <c r="E11" s="243">
        <v>1080</v>
      </c>
      <c r="G11" s="243">
        <v>903</v>
      </c>
      <c r="I11" s="1008">
        <v>859</v>
      </c>
    </row>
    <row r="12" spans="1:10" s="1002" customFormat="1">
      <c r="A12" s="1013" t="s">
        <v>2593</v>
      </c>
      <c r="B12" s="1010"/>
      <c r="C12" s="1684">
        <v>1705</v>
      </c>
      <c r="E12" s="1684">
        <v>1666</v>
      </c>
      <c r="G12" s="1684">
        <v>1724</v>
      </c>
      <c r="I12" s="1008">
        <v>1724</v>
      </c>
    </row>
    <row r="13" spans="1:10" s="1002" customFormat="1">
      <c r="A13" s="1013" t="s">
        <v>2592</v>
      </c>
      <c r="B13" s="1010"/>
      <c r="C13" s="196">
        <v>2110</v>
      </c>
      <c r="E13" s="196">
        <v>1843</v>
      </c>
      <c r="G13" s="196">
        <v>1768</v>
      </c>
      <c r="I13" s="1008">
        <v>1768</v>
      </c>
    </row>
    <row r="14" spans="1:10" s="1002" customFormat="1">
      <c r="A14" s="1013" t="s">
        <v>2600</v>
      </c>
      <c r="B14" s="1010"/>
      <c r="C14" s="1073">
        <v>1080</v>
      </c>
      <c r="E14" s="1073">
        <v>903</v>
      </c>
      <c r="G14" s="1073">
        <v>859</v>
      </c>
      <c r="I14" s="1008">
        <v>815</v>
      </c>
    </row>
    <row r="15" spans="1:10" s="1002" customFormat="1">
      <c r="A15" s="1013" t="s">
        <v>2610</v>
      </c>
      <c r="B15" s="1010"/>
      <c r="C15" s="1686">
        <v>7.6011730205278587</v>
      </c>
      <c r="E15" s="1686">
        <v>6.5</v>
      </c>
      <c r="G15" s="1686">
        <v>6</v>
      </c>
      <c r="I15" s="1117">
        <v>5.7</v>
      </c>
    </row>
    <row r="16" spans="1:10" s="1002" customFormat="1">
      <c r="A16" s="1014" t="s">
        <v>2614</v>
      </c>
      <c r="B16" s="1010"/>
      <c r="C16" s="196">
        <v>729</v>
      </c>
      <c r="E16" s="196">
        <v>637</v>
      </c>
      <c r="G16" s="196">
        <v>460</v>
      </c>
      <c r="I16" s="1008">
        <v>460</v>
      </c>
    </row>
    <row r="17" spans="1:9" s="1002" customFormat="1">
      <c r="A17" s="1014" t="s">
        <v>1339</v>
      </c>
      <c r="B17" s="1010"/>
      <c r="C17" s="196">
        <v>972</v>
      </c>
      <c r="E17" s="196">
        <v>784</v>
      </c>
      <c r="G17" s="196">
        <v>1068</v>
      </c>
      <c r="I17" s="1008">
        <v>1068</v>
      </c>
    </row>
    <row r="18" spans="1:9" s="1002" customFormat="1">
      <c r="A18" s="1013" t="s">
        <v>2613</v>
      </c>
      <c r="B18" s="1010"/>
      <c r="C18" s="196">
        <v>409</v>
      </c>
      <c r="E18" s="196">
        <v>422</v>
      </c>
      <c r="G18" s="196">
        <v>240</v>
      </c>
      <c r="I18" s="1008">
        <v>240</v>
      </c>
    </row>
    <row r="19" spans="1:9" s="1002" customFormat="1">
      <c r="A19" s="1013" t="s">
        <v>2612</v>
      </c>
      <c r="B19" s="1010"/>
      <c r="C19" s="196">
        <v>367</v>
      </c>
      <c r="E19" s="196">
        <v>311</v>
      </c>
      <c r="G19" s="196">
        <v>311</v>
      </c>
      <c r="I19" s="1008">
        <v>311</v>
      </c>
    </row>
    <row r="20" spans="1:9" s="1002" customFormat="1">
      <c r="A20" s="1015" t="s">
        <v>2611</v>
      </c>
      <c r="B20" s="1019"/>
      <c r="G20" s="1678"/>
      <c r="I20" s="1111"/>
    </row>
    <row r="21" spans="1:9" s="1002" customFormat="1">
      <c r="A21" s="1014" t="s">
        <v>2598</v>
      </c>
      <c r="B21" s="1010"/>
      <c r="C21" s="1088">
        <v>24495</v>
      </c>
      <c r="E21" s="1088">
        <v>25906</v>
      </c>
      <c r="G21" s="1088">
        <v>27276</v>
      </c>
      <c r="I21" s="1008">
        <v>28711</v>
      </c>
    </row>
    <row r="22" spans="1:9" s="1002" customFormat="1">
      <c r="A22" s="1013" t="s">
        <v>2593</v>
      </c>
      <c r="B22" s="1010"/>
      <c r="C22" s="1088">
        <v>70539</v>
      </c>
      <c r="E22" s="1088">
        <v>68512</v>
      </c>
      <c r="G22" s="1088">
        <v>71732</v>
      </c>
      <c r="I22" s="1008">
        <v>71732</v>
      </c>
    </row>
    <row r="23" spans="1:9" s="1002" customFormat="1">
      <c r="A23" s="1013" t="s">
        <v>2592</v>
      </c>
      <c r="B23" s="1010"/>
      <c r="C23" s="1687">
        <v>69128</v>
      </c>
      <c r="E23" s="1687">
        <v>67142</v>
      </c>
      <c r="G23" s="1687">
        <v>70297</v>
      </c>
      <c r="I23" s="1008">
        <v>70297</v>
      </c>
    </row>
    <row r="24" spans="1:9" s="1002" customFormat="1">
      <c r="A24" s="1013" t="s">
        <v>2600</v>
      </c>
      <c r="B24" s="1010"/>
      <c r="C24" s="1088">
        <v>25906</v>
      </c>
      <c r="E24" s="1088">
        <v>27276</v>
      </c>
      <c r="G24" s="1088">
        <v>28711</v>
      </c>
      <c r="I24" s="1008">
        <v>30146</v>
      </c>
    </row>
    <row r="25" spans="1:9" s="1002" customFormat="1">
      <c r="A25" s="1013" t="s">
        <v>2610</v>
      </c>
      <c r="B25" s="1010"/>
      <c r="C25" s="1686">
        <v>4.4000000000000004</v>
      </c>
      <c r="E25" s="1686">
        <v>4.8</v>
      </c>
      <c r="G25" s="1686">
        <v>4.8</v>
      </c>
      <c r="I25" s="1117">
        <v>5</v>
      </c>
    </row>
    <row r="26" spans="1:9" s="1002" customFormat="1">
      <c r="A26" s="1014" t="s">
        <v>2609</v>
      </c>
      <c r="B26" s="1010"/>
      <c r="G26" s="1678"/>
      <c r="I26" s="1111"/>
    </row>
    <row r="27" spans="1:9" s="1002" customFormat="1">
      <c r="A27" s="1013" t="s">
        <v>2598</v>
      </c>
      <c r="B27" s="1010"/>
      <c r="C27" s="196">
        <v>437</v>
      </c>
      <c r="E27" s="196">
        <v>354</v>
      </c>
      <c r="G27" s="196">
        <v>442</v>
      </c>
      <c r="I27" s="1008">
        <v>440</v>
      </c>
    </row>
    <row r="28" spans="1:9" s="1002" customFormat="1">
      <c r="A28" s="1013" t="s">
        <v>2593</v>
      </c>
      <c r="B28" s="1010"/>
      <c r="C28" s="1073">
        <v>461</v>
      </c>
      <c r="E28" s="1073">
        <v>562</v>
      </c>
      <c r="G28" s="1073">
        <v>562</v>
      </c>
      <c r="I28" s="1008">
        <v>562</v>
      </c>
    </row>
    <row r="29" spans="1:9" s="1002" customFormat="1">
      <c r="A29" s="1013" t="s">
        <v>2592</v>
      </c>
      <c r="B29" s="1010"/>
      <c r="C29" s="1073">
        <v>544</v>
      </c>
      <c r="E29" s="1073">
        <v>474</v>
      </c>
      <c r="G29" s="1073">
        <v>564</v>
      </c>
      <c r="I29" s="1008">
        <v>564</v>
      </c>
    </row>
    <row r="30" spans="1:9" s="1002" customFormat="1">
      <c r="A30" s="1013" t="s">
        <v>2600</v>
      </c>
      <c r="B30" s="1010"/>
      <c r="C30" s="1073">
        <v>354</v>
      </c>
      <c r="E30" s="1073">
        <v>442</v>
      </c>
      <c r="G30" s="1073">
        <v>440</v>
      </c>
      <c r="I30" s="1008">
        <v>438</v>
      </c>
    </row>
    <row r="31" spans="1:9" s="1002" customFormat="1">
      <c r="A31" s="1014" t="s">
        <v>2608</v>
      </c>
      <c r="B31" s="1010"/>
      <c r="G31" s="1678"/>
      <c r="I31" s="1111"/>
    </row>
    <row r="32" spans="1:9" s="1002" customFormat="1">
      <c r="A32" s="1013" t="s">
        <v>2598</v>
      </c>
      <c r="B32" s="1010"/>
      <c r="C32" s="196">
        <v>224</v>
      </c>
      <c r="E32" s="196">
        <v>338</v>
      </c>
      <c r="G32" s="196">
        <v>416</v>
      </c>
      <c r="I32" s="1008">
        <v>412</v>
      </c>
    </row>
    <row r="33" spans="1:9" s="1002" customFormat="1" ht="14.25" customHeight="1">
      <c r="A33" s="1013" t="s">
        <v>2593</v>
      </c>
      <c r="B33" s="1010"/>
      <c r="C33" s="1073">
        <v>1600</v>
      </c>
      <c r="E33" s="1073">
        <v>1393</v>
      </c>
      <c r="G33" s="1073">
        <v>1393</v>
      </c>
      <c r="I33" s="1008">
        <v>1393</v>
      </c>
    </row>
    <row r="34" spans="1:9" s="1002" customFormat="1">
      <c r="A34" s="1013" t="s">
        <v>2592</v>
      </c>
      <c r="B34" s="1010"/>
      <c r="C34" s="1073">
        <v>1486</v>
      </c>
      <c r="E34" s="1073">
        <v>1315</v>
      </c>
      <c r="G34" s="1073">
        <v>1397</v>
      </c>
      <c r="I34" s="1008">
        <v>1397</v>
      </c>
    </row>
    <row r="35" spans="1:9" s="1002" customFormat="1">
      <c r="A35" s="1013" t="s">
        <v>2600</v>
      </c>
      <c r="B35" s="1010"/>
      <c r="C35" s="1073">
        <v>338</v>
      </c>
      <c r="E35" s="1073">
        <v>416</v>
      </c>
      <c r="G35" s="1073">
        <v>412</v>
      </c>
      <c r="I35" s="1008">
        <v>408</v>
      </c>
    </row>
    <row r="36" spans="1:9" s="1002" customFormat="1">
      <c r="A36" s="1015" t="s">
        <v>2607</v>
      </c>
      <c r="B36" s="1019"/>
      <c r="G36" s="1678"/>
      <c r="I36" s="1111"/>
    </row>
    <row r="37" spans="1:9" s="1002" customFormat="1">
      <c r="A37" s="1014" t="s">
        <v>2602</v>
      </c>
      <c r="B37" s="1010"/>
      <c r="G37" s="1678"/>
      <c r="I37" s="1111"/>
    </row>
    <row r="38" spans="1:9" s="1002" customFormat="1">
      <c r="A38" s="1013" t="s">
        <v>2598</v>
      </c>
      <c r="B38" s="1010"/>
      <c r="C38" s="196">
        <v>8827</v>
      </c>
      <c r="E38" s="196">
        <v>9820</v>
      </c>
      <c r="G38" s="196">
        <v>9693</v>
      </c>
      <c r="I38" s="1008">
        <v>9682</v>
      </c>
    </row>
    <row r="39" spans="1:9" s="1002" customFormat="1">
      <c r="A39" s="1013" t="s">
        <v>2593</v>
      </c>
      <c r="B39" s="1010"/>
      <c r="C39" s="196">
        <v>8023</v>
      </c>
      <c r="E39" s="196">
        <v>8574</v>
      </c>
      <c r="G39" s="196">
        <v>8574</v>
      </c>
      <c r="I39" s="1008">
        <v>8574</v>
      </c>
    </row>
    <row r="40" spans="1:9" s="1002" customFormat="1">
      <c r="A40" s="1013" t="s">
        <v>2592</v>
      </c>
      <c r="B40" s="1010"/>
      <c r="C40" s="1684">
        <v>7030</v>
      </c>
      <c r="E40" s="1684">
        <v>8701</v>
      </c>
      <c r="G40" s="1684">
        <v>8585</v>
      </c>
      <c r="I40" s="1008">
        <v>8585</v>
      </c>
    </row>
    <row r="41" spans="1:9" s="1002" customFormat="1">
      <c r="A41" s="1013" t="s">
        <v>2600</v>
      </c>
      <c r="B41" s="1010"/>
      <c r="C41" s="1685">
        <v>9820</v>
      </c>
      <c r="E41" s="1685">
        <v>9693</v>
      </c>
      <c r="G41" s="1685">
        <v>9682</v>
      </c>
      <c r="I41" s="1008">
        <v>9671</v>
      </c>
    </row>
    <row r="42" spans="1:9" s="1002" customFormat="1">
      <c r="A42" s="1013" t="s">
        <v>2606</v>
      </c>
      <c r="B42" s="1010"/>
      <c r="C42" s="243">
        <v>120</v>
      </c>
      <c r="E42" s="243">
        <v>136</v>
      </c>
      <c r="G42" s="243">
        <v>136</v>
      </c>
      <c r="I42" s="1008">
        <v>136</v>
      </c>
    </row>
    <row r="43" spans="1:9" s="1002" customFormat="1">
      <c r="A43" s="1014" t="s">
        <v>2601</v>
      </c>
      <c r="B43" s="1010"/>
      <c r="G43" s="1678"/>
      <c r="I43" s="1111"/>
    </row>
    <row r="44" spans="1:9" s="1002" customFormat="1">
      <c r="A44" s="1013" t="s">
        <v>2598</v>
      </c>
      <c r="B44" s="1010"/>
      <c r="C44" s="196">
        <v>875</v>
      </c>
      <c r="E44" s="196">
        <v>1020</v>
      </c>
      <c r="G44" s="196">
        <v>1053</v>
      </c>
      <c r="I44" s="1008">
        <v>1046</v>
      </c>
    </row>
    <row r="45" spans="1:9" s="1002" customFormat="1">
      <c r="A45" s="1013" t="s">
        <v>2593</v>
      </c>
      <c r="B45" s="1010"/>
      <c r="C45" s="196">
        <v>1461</v>
      </c>
      <c r="E45" s="196">
        <v>1620</v>
      </c>
      <c r="G45" s="196">
        <v>1620</v>
      </c>
      <c r="I45" s="1008">
        <v>1620</v>
      </c>
    </row>
    <row r="46" spans="1:9" s="1002" customFormat="1">
      <c r="A46" s="1013" t="s">
        <v>2592</v>
      </c>
      <c r="B46" s="1010"/>
      <c r="C46" s="1684">
        <v>1316</v>
      </c>
      <c r="E46" s="1684">
        <v>1587</v>
      </c>
      <c r="G46" s="1684">
        <v>1627</v>
      </c>
      <c r="I46" s="1008">
        <v>1627</v>
      </c>
    </row>
    <row r="47" spans="1:9" s="1002" customFormat="1">
      <c r="A47" s="1683" t="s">
        <v>2605</v>
      </c>
      <c r="B47" s="1010"/>
      <c r="C47" s="1685">
        <v>1020</v>
      </c>
      <c r="E47" s="1685">
        <v>1053</v>
      </c>
      <c r="G47" s="1685">
        <v>1046</v>
      </c>
      <c r="I47" s="1008">
        <v>1039</v>
      </c>
    </row>
    <row r="48" spans="1:9" s="1002" customFormat="1">
      <c r="A48" s="1014" t="s">
        <v>2604</v>
      </c>
      <c r="B48" s="1010"/>
      <c r="G48" s="1678"/>
      <c r="I48" s="1111"/>
    </row>
    <row r="49" spans="1:9" s="1002" customFormat="1">
      <c r="A49" s="1013" t="s">
        <v>2598</v>
      </c>
      <c r="B49" s="1010"/>
      <c r="C49" s="196">
        <v>318</v>
      </c>
      <c r="E49" s="196">
        <v>373</v>
      </c>
      <c r="G49" s="196">
        <v>395</v>
      </c>
      <c r="I49" s="1008">
        <v>393</v>
      </c>
    </row>
    <row r="50" spans="1:9" s="1002" customFormat="1">
      <c r="A50" s="1013" t="s">
        <v>2593</v>
      </c>
      <c r="B50" s="1010"/>
      <c r="C50" s="196">
        <v>355</v>
      </c>
      <c r="E50" s="196">
        <v>375</v>
      </c>
      <c r="G50" s="196">
        <v>375</v>
      </c>
      <c r="I50" s="1008">
        <v>375</v>
      </c>
    </row>
    <row r="51" spans="1:9" s="1002" customFormat="1">
      <c r="A51" s="1013" t="s">
        <v>2592</v>
      </c>
      <c r="B51" s="1010"/>
      <c r="C51" s="1684">
        <v>300</v>
      </c>
      <c r="E51" s="1684">
        <v>353</v>
      </c>
      <c r="G51" s="1684">
        <v>377</v>
      </c>
      <c r="I51" s="1008">
        <v>377</v>
      </c>
    </row>
    <row r="52" spans="1:9" s="1002" customFormat="1">
      <c r="A52" s="1683" t="s">
        <v>2597</v>
      </c>
      <c r="B52" s="1010"/>
      <c r="C52" s="1685">
        <v>373</v>
      </c>
      <c r="E52" s="1685">
        <v>395</v>
      </c>
      <c r="G52" s="1685">
        <v>393</v>
      </c>
      <c r="I52" s="1008">
        <v>391</v>
      </c>
    </row>
    <row r="53" spans="1:9" s="1002" customFormat="1">
      <c r="A53" s="1015" t="s">
        <v>2603</v>
      </c>
      <c r="B53" s="1019"/>
      <c r="E53" s="1072"/>
      <c r="G53" s="1678"/>
      <c r="I53" s="1111"/>
    </row>
    <row r="54" spans="1:9" s="425" customFormat="1">
      <c r="A54" s="1629" t="s">
        <v>2602</v>
      </c>
      <c r="B54" s="1628"/>
      <c r="G54" s="1679"/>
      <c r="I54" s="1626"/>
    </row>
    <row r="55" spans="1:9" s="425" customFormat="1">
      <c r="A55" s="1681" t="s">
        <v>2598</v>
      </c>
      <c r="B55" s="1628"/>
      <c r="C55" s="196">
        <v>7945</v>
      </c>
      <c r="E55" s="196">
        <v>8657</v>
      </c>
      <c r="G55" s="196">
        <v>8507</v>
      </c>
      <c r="I55" s="424">
        <v>8473</v>
      </c>
    </row>
    <row r="56" spans="1:9" s="425" customFormat="1">
      <c r="A56" s="1681" t="s">
        <v>2593</v>
      </c>
      <c r="B56" s="1628"/>
      <c r="C56" s="196">
        <v>7067</v>
      </c>
      <c r="E56" s="196">
        <v>7506</v>
      </c>
      <c r="G56" s="196">
        <v>7506</v>
      </c>
      <c r="I56" s="424">
        <v>7506</v>
      </c>
    </row>
    <row r="57" spans="1:9" s="425" customFormat="1">
      <c r="A57" s="1681" t="s">
        <v>2592</v>
      </c>
      <c r="B57" s="1628"/>
      <c r="C57" s="1684">
        <v>6355</v>
      </c>
      <c r="E57" s="1684">
        <v>7656</v>
      </c>
      <c r="G57" s="1684">
        <v>7540</v>
      </c>
      <c r="I57" s="424">
        <v>7540</v>
      </c>
    </row>
    <row r="58" spans="1:9" s="425" customFormat="1">
      <c r="A58" s="1681" t="s">
        <v>2600</v>
      </c>
      <c r="B58" s="1628"/>
      <c r="C58" s="1073">
        <v>8657</v>
      </c>
      <c r="E58" s="1073">
        <v>8507</v>
      </c>
      <c r="G58" s="1073">
        <v>8473</v>
      </c>
      <c r="I58" s="424">
        <v>8439</v>
      </c>
    </row>
    <row r="59" spans="1:9" s="425" customFormat="1">
      <c r="A59" s="1629" t="s">
        <v>2601</v>
      </c>
      <c r="B59" s="1628"/>
      <c r="G59" s="1679"/>
      <c r="I59" s="1626"/>
    </row>
    <row r="60" spans="1:9" s="425" customFormat="1">
      <c r="A60" s="1681" t="s">
        <v>2598</v>
      </c>
      <c r="B60" s="1628"/>
      <c r="C60" s="196">
        <v>887</v>
      </c>
      <c r="E60" s="196">
        <v>855</v>
      </c>
      <c r="G60" s="196">
        <v>883</v>
      </c>
      <c r="I60" s="424">
        <v>888</v>
      </c>
    </row>
    <row r="61" spans="1:9" s="425" customFormat="1">
      <c r="A61" s="1681" t="s">
        <v>2593</v>
      </c>
      <c r="B61" s="1628"/>
      <c r="C61" s="196">
        <v>1230</v>
      </c>
      <c r="E61" s="196">
        <v>1358</v>
      </c>
      <c r="G61" s="196">
        <v>1358</v>
      </c>
      <c r="I61" s="424">
        <v>1358</v>
      </c>
    </row>
    <row r="62" spans="1:9" s="425" customFormat="1">
      <c r="A62" s="1681" t="s">
        <v>2592</v>
      </c>
      <c r="B62" s="1628"/>
      <c r="C62" s="1684">
        <v>1262</v>
      </c>
      <c r="E62" s="1684">
        <v>1330</v>
      </c>
      <c r="G62" s="1684">
        <v>1353</v>
      </c>
      <c r="I62" s="424">
        <v>1353</v>
      </c>
    </row>
    <row r="63" spans="1:9" s="425" customFormat="1">
      <c r="A63" s="1681" t="s">
        <v>2600</v>
      </c>
      <c r="B63" s="1628"/>
      <c r="C63" s="1073">
        <v>855</v>
      </c>
      <c r="E63" s="1073">
        <v>883</v>
      </c>
      <c r="G63" s="1073">
        <v>888</v>
      </c>
      <c r="I63" s="424">
        <v>893</v>
      </c>
    </row>
    <row r="64" spans="1:9" s="425" customFormat="1">
      <c r="A64" s="1014" t="s">
        <v>2599</v>
      </c>
      <c r="B64" s="1010"/>
      <c r="G64" s="1679"/>
      <c r="I64" s="1626"/>
    </row>
    <row r="65" spans="1:9" s="425" customFormat="1">
      <c r="A65" s="1013" t="s">
        <v>2598</v>
      </c>
      <c r="B65" s="1010"/>
      <c r="C65" s="196">
        <v>496</v>
      </c>
      <c r="E65" s="196">
        <v>500</v>
      </c>
      <c r="G65" s="196">
        <v>492</v>
      </c>
      <c r="I65" s="424">
        <v>490</v>
      </c>
    </row>
    <row r="66" spans="1:9" s="425" customFormat="1">
      <c r="A66" s="1013" t="s">
        <v>2593</v>
      </c>
      <c r="B66" s="1010"/>
      <c r="C66" s="196">
        <v>302</v>
      </c>
      <c r="E66" s="196">
        <v>327</v>
      </c>
      <c r="G66" s="196">
        <v>327</v>
      </c>
      <c r="I66" s="424">
        <v>327</v>
      </c>
    </row>
    <row r="67" spans="1:9" s="425" customFormat="1">
      <c r="A67" s="1013" t="s">
        <v>2592</v>
      </c>
      <c r="B67" s="1010"/>
      <c r="C67" s="1684">
        <v>298</v>
      </c>
      <c r="E67" s="1684">
        <v>335</v>
      </c>
      <c r="G67" s="1684">
        <v>329</v>
      </c>
      <c r="I67" s="424">
        <v>329</v>
      </c>
    </row>
    <row r="68" spans="1:9" s="425" customFormat="1">
      <c r="A68" s="1683" t="s">
        <v>2597</v>
      </c>
      <c r="B68" s="1010"/>
      <c r="C68" s="1073">
        <v>500</v>
      </c>
      <c r="E68" s="1073">
        <v>492</v>
      </c>
      <c r="G68" s="1073">
        <v>490</v>
      </c>
      <c r="I68" s="424">
        <v>488</v>
      </c>
    </row>
    <row r="69" spans="1:9" s="425" customFormat="1">
      <c r="A69" s="1015" t="s">
        <v>2596</v>
      </c>
      <c r="B69" s="1019"/>
      <c r="E69" s="1626"/>
      <c r="G69" s="1679"/>
      <c r="I69" s="1626"/>
    </row>
    <row r="70" spans="1:9" s="425" customFormat="1">
      <c r="A70" s="1629" t="s">
        <v>2595</v>
      </c>
      <c r="B70" s="1628"/>
      <c r="G70" s="1679"/>
      <c r="I70" s="1626"/>
    </row>
    <row r="71" spans="1:9" s="425" customFormat="1">
      <c r="A71" s="1681" t="s">
        <v>2594</v>
      </c>
      <c r="B71" s="1628"/>
      <c r="G71" s="1679"/>
      <c r="I71" s="1626"/>
    </row>
    <row r="72" spans="1:9" s="425" customFormat="1">
      <c r="A72" s="1680" t="s">
        <v>2593</v>
      </c>
      <c r="B72" s="1628"/>
      <c r="C72" s="1073">
        <v>18987</v>
      </c>
      <c r="E72" s="1073">
        <v>25179</v>
      </c>
      <c r="F72" s="425" t="s">
        <v>901</v>
      </c>
      <c r="G72" s="1073">
        <v>28464</v>
      </c>
      <c r="I72" s="424">
        <v>28464</v>
      </c>
    </row>
    <row r="73" spans="1:9" s="425" customFormat="1">
      <c r="A73" s="1680" t="s">
        <v>2592</v>
      </c>
      <c r="B73" s="1628"/>
      <c r="C73" s="1682">
        <v>18757</v>
      </c>
      <c r="E73" s="1682">
        <v>24977</v>
      </c>
      <c r="G73" s="1682">
        <v>28236</v>
      </c>
      <c r="I73" s="424">
        <v>28236</v>
      </c>
    </row>
    <row r="74" spans="1:9" s="425" customFormat="1">
      <c r="A74" s="1680" t="s">
        <v>2591</v>
      </c>
      <c r="B74" s="1628"/>
      <c r="C74" s="1073">
        <v>1117</v>
      </c>
      <c r="E74" s="1073">
        <v>1259</v>
      </c>
      <c r="G74" s="1073">
        <v>1355</v>
      </c>
      <c r="I74" s="424">
        <v>1355</v>
      </c>
    </row>
    <row r="75" spans="1:9" s="425" customFormat="1">
      <c r="A75" s="1681" t="s">
        <v>2590</v>
      </c>
      <c r="B75" s="1628"/>
      <c r="G75" s="1679"/>
      <c r="I75" s="1626"/>
    </row>
    <row r="76" spans="1:9" s="425" customFormat="1">
      <c r="A76" s="1680" t="s">
        <v>2589</v>
      </c>
      <c r="B76" s="1628"/>
      <c r="C76" s="1073">
        <v>511</v>
      </c>
      <c r="E76" s="1073">
        <v>520</v>
      </c>
      <c r="G76" s="1073">
        <v>523</v>
      </c>
      <c r="I76" s="424">
        <v>523</v>
      </c>
    </row>
    <row r="77" spans="1:9" s="425" customFormat="1">
      <c r="A77" s="1015" t="s">
        <v>2588</v>
      </c>
      <c r="B77" s="1628"/>
      <c r="E77" s="1626"/>
      <c r="G77" s="1679"/>
      <c r="I77" s="1626"/>
    </row>
    <row r="78" spans="1:9" s="425" customFormat="1">
      <c r="A78" s="1629" t="s">
        <v>2587</v>
      </c>
      <c r="B78" s="1010"/>
      <c r="C78" s="1073">
        <v>1327</v>
      </c>
      <c r="E78" s="1073">
        <v>1408</v>
      </c>
      <c r="G78" s="1073">
        <v>1492</v>
      </c>
      <c r="I78" s="424">
        <v>1492</v>
      </c>
    </row>
    <row r="79" spans="1:9" s="425" customFormat="1">
      <c r="A79" s="1629" t="s">
        <v>2586</v>
      </c>
      <c r="B79" s="1628"/>
      <c r="C79" s="1073">
        <v>53</v>
      </c>
      <c r="E79" s="1073">
        <v>75</v>
      </c>
      <c r="G79" s="1073">
        <v>104</v>
      </c>
      <c r="I79" s="424">
        <v>104</v>
      </c>
    </row>
    <row r="80" spans="1:9" s="425" customFormat="1">
      <c r="A80" s="1629" t="s">
        <v>2585</v>
      </c>
      <c r="B80" s="1010"/>
      <c r="C80" s="1073">
        <v>72</v>
      </c>
      <c r="E80" s="1073">
        <v>0</v>
      </c>
      <c r="G80" s="1073">
        <v>0</v>
      </c>
      <c r="I80" s="424">
        <v>0</v>
      </c>
    </row>
    <row r="81" spans="1:10" s="425" customFormat="1">
      <c r="A81" s="1629" t="s">
        <v>2584</v>
      </c>
      <c r="B81" s="1010"/>
      <c r="C81" s="1073">
        <v>53</v>
      </c>
      <c r="E81" s="1073">
        <v>71</v>
      </c>
      <c r="G81" s="1073">
        <v>100</v>
      </c>
      <c r="I81" s="424">
        <v>100</v>
      </c>
    </row>
    <row r="82" spans="1:10" s="425" customFormat="1">
      <c r="A82" s="1629" t="s">
        <v>2583</v>
      </c>
      <c r="B82" s="1010"/>
      <c r="C82" s="1073">
        <v>58</v>
      </c>
      <c r="E82" s="1073">
        <v>69</v>
      </c>
      <c r="G82" s="1073">
        <v>108</v>
      </c>
      <c r="I82" s="424">
        <v>108</v>
      </c>
    </row>
    <row r="83" spans="1:10" s="425" customFormat="1">
      <c r="B83" s="1010"/>
      <c r="C83" s="1002"/>
      <c r="G83" s="1678"/>
    </row>
    <row r="84" spans="1:10" s="1002" customFormat="1">
      <c r="A84" s="1011" t="s">
        <v>1</v>
      </c>
      <c r="B84" s="1055"/>
      <c r="C84" s="1116"/>
      <c r="D84" s="1676"/>
      <c r="E84" s="1677"/>
      <c r="F84" s="1676"/>
      <c r="G84" s="1677"/>
      <c r="H84" s="1676"/>
      <c r="I84" s="1677"/>
      <c r="J84" s="1676"/>
    </row>
    <row r="85" spans="1:10" s="1051" customFormat="1" ht="15" customHeight="1">
      <c r="A85" s="1841" t="s">
        <v>2582</v>
      </c>
      <c r="B85" s="1756"/>
      <c r="C85" s="1756"/>
      <c r="D85" s="1756"/>
      <c r="E85" s="1756"/>
      <c r="F85" s="1756"/>
      <c r="G85" s="1756"/>
      <c r="H85" s="1756"/>
      <c r="I85" s="1756"/>
      <c r="J85" s="1756"/>
    </row>
    <row r="86" spans="1:10" s="1051" customFormat="1" ht="14.25" customHeight="1">
      <c r="A86" s="1841" t="s">
        <v>2581</v>
      </c>
      <c r="B86" s="1756"/>
      <c r="C86" s="1756"/>
      <c r="D86" s="1756"/>
      <c r="E86" s="1756"/>
      <c r="F86" s="1756"/>
      <c r="G86" s="1756"/>
      <c r="H86" s="1756"/>
      <c r="I86" s="1756"/>
      <c r="J86" s="372"/>
    </row>
    <row r="87" spans="1:10" s="1051" customFormat="1" ht="15.75" customHeight="1">
      <c r="A87" s="1841" t="s">
        <v>2580</v>
      </c>
      <c r="B87" s="1756"/>
      <c r="C87" s="1756"/>
      <c r="D87" s="1756"/>
      <c r="E87" s="1756"/>
      <c r="F87" s="1756"/>
      <c r="G87" s="1756"/>
      <c r="H87" s="1756"/>
      <c r="I87" s="1756"/>
      <c r="J87" s="1756"/>
    </row>
    <row r="88" spans="1:10">
      <c r="A88" s="1047"/>
      <c r="B88" s="9"/>
      <c r="C88" s="9"/>
      <c r="D88" s="9"/>
      <c r="E88" s="9"/>
      <c r="F88" s="9"/>
      <c r="G88" s="9"/>
      <c r="H88" s="9"/>
      <c r="I88" s="9"/>
      <c r="J88" s="9"/>
    </row>
    <row r="89" spans="1:10">
      <c r="A89" s="1047"/>
      <c r="B89" s="9"/>
      <c r="C89" s="9"/>
      <c r="D89" s="9"/>
      <c r="E89" s="9"/>
      <c r="F89" s="9"/>
      <c r="G89" s="9"/>
      <c r="H89" s="9"/>
      <c r="I89" s="9"/>
      <c r="J89" s="9"/>
    </row>
    <row r="90" spans="1:10">
      <c r="A90" s="1047"/>
      <c r="B90" s="9"/>
      <c r="C90" s="9"/>
      <c r="D90" s="9"/>
      <c r="E90" s="9"/>
      <c r="F90" s="9"/>
      <c r="G90" s="9"/>
      <c r="H90" s="9"/>
      <c r="I90" s="9"/>
      <c r="J90" s="9"/>
    </row>
    <row r="91" spans="1:10">
      <c r="B91" s="999"/>
      <c r="C91" s="999"/>
      <c r="D91" s="999"/>
      <c r="E91" s="1000"/>
      <c r="F91" s="1000"/>
    </row>
    <row r="92" spans="1:10">
      <c r="B92" s="999"/>
      <c r="C92" s="999"/>
      <c r="D92" s="999"/>
      <c r="E92" s="1000"/>
      <c r="F92" s="1000"/>
    </row>
    <row r="93" spans="1:10">
      <c r="B93" s="999"/>
      <c r="C93" s="999"/>
      <c r="D93" s="999"/>
      <c r="E93" s="1000"/>
      <c r="F93" s="1000"/>
    </row>
    <row r="94" spans="1:10">
      <c r="B94" s="999"/>
      <c r="C94" s="999"/>
      <c r="D94" s="999"/>
      <c r="E94" s="1000"/>
      <c r="F94" s="1000"/>
    </row>
    <row r="95" spans="1:10">
      <c r="B95" s="999"/>
      <c r="C95" s="999"/>
      <c r="D95" s="999"/>
      <c r="E95" s="1000"/>
      <c r="F95" s="1000"/>
    </row>
    <row r="96" spans="1:10">
      <c r="B96" s="999"/>
      <c r="C96" s="999"/>
      <c r="D96" s="999"/>
      <c r="E96" s="1000"/>
      <c r="F96" s="1000"/>
    </row>
    <row r="97" spans="2:6">
      <c r="B97" s="999"/>
      <c r="C97" s="999"/>
      <c r="D97" s="999"/>
      <c r="E97" s="1000"/>
      <c r="F97" s="1000"/>
    </row>
    <row r="98" spans="2:6">
      <c r="B98" s="999"/>
      <c r="C98" s="999"/>
      <c r="D98" s="999"/>
      <c r="E98" s="1000"/>
      <c r="F98" s="1000"/>
    </row>
    <row r="99" spans="2:6">
      <c r="B99" s="999"/>
      <c r="C99" s="999"/>
      <c r="D99" s="999"/>
      <c r="E99" s="1000"/>
      <c r="F99" s="1000"/>
    </row>
    <row r="100" spans="2:6">
      <c r="B100" s="999"/>
      <c r="C100" s="999"/>
      <c r="D100" s="999"/>
      <c r="E100" s="1000"/>
      <c r="F100" s="1000"/>
    </row>
    <row r="101" spans="2:6">
      <c r="B101" s="999"/>
      <c r="C101" s="999"/>
      <c r="D101" s="999"/>
      <c r="E101" s="1000"/>
      <c r="F101" s="1000"/>
    </row>
    <row r="102" spans="2:6">
      <c r="B102" s="999"/>
      <c r="C102" s="999"/>
      <c r="D102" s="999"/>
      <c r="E102" s="1000"/>
      <c r="F102" s="1000"/>
    </row>
    <row r="103" spans="2:6">
      <c r="B103" s="999"/>
      <c r="C103" s="999"/>
      <c r="D103" s="999"/>
      <c r="E103" s="1000"/>
      <c r="F103" s="1000"/>
    </row>
    <row r="104" spans="2:6">
      <c r="B104" s="999"/>
      <c r="C104" s="999"/>
      <c r="D104" s="999"/>
      <c r="E104" s="1000"/>
      <c r="F104" s="1000"/>
    </row>
    <row r="105" spans="2:6">
      <c r="B105" s="999"/>
      <c r="C105" s="999"/>
      <c r="D105" s="999"/>
      <c r="E105" s="1000"/>
      <c r="F105" s="1000"/>
    </row>
    <row r="106" spans="2:6">
      <c r="B106" s="999"/>
      <c r="C106" s="999"/>
      <c r="D106" s="999"/>
      <c r="E106" s="1000"/>
      <c r="F106" s="1000"/>
    </row>
    <row r="107" spans="2:6">
      <c r="B107" s="999"/>
      <c r="C107" s="999"/>
      <c r="D107" s="999"/>
      <c r="E107" s="1000"/>
      <c r="F107" s="1000"/>
    </row>
    <row r="108" spans="2:6">
      <c r="B108" s="999"/>
      <c r="C108" s="999"/>
      <c r="D108" s="999"/>
      <c r="E108" s="1000"/>
      <c r="F108" s="1000"/>
    </row>
    <row r="109" spans="2:6">
      <c r="B109" s="999"/>
      <c r="C109" s="999"/>
      <c r="D109" s="999"/>
      <c r="E109" s="1000"/>
      <c r="F109" s="1000"/>
    </row>
    <row r="110" spans="2:6">
      <c r="B110" s="999"/>
      <c r="C110" s="999"/>
      <c r="D110" s="999"/>
      <c r="E110" s="1000"/>
      <c r="F110" s="1000"/>
    </row>
    <row r="111" spans="2:6">
      <c r="B111" s="999"/>
      <c r="C111" s="999"/>
      <c r="D111" s="999"/>
      <c r="E111" s="1000"/>
      <c r="F111" s="1000"/>
    </row>
    <row r="112" spans="2:6">
      <c r="B112" s="999"/>
      <c r="C112" s="999"/>
      <c r="D112" s="999"/>
      <c r="E112" s="1000"/>
      <c r="F112" s="1000"/>
    </row>
    <row r="113" spans="2:6">
      <c r="B113" s="999"/>
      <c r="C113" s="999"/>
      <c r="D113" s="999"/>
      <c r="E113" s="1000"/>
      <c r="F113" s="1000"/>
    </row>
    <row r="114" spans="2:6">
      <c r="B114" s="999"/>
      <c r="C114" s="999"/>
      <c r="D114" s="999"/>
      <c r="E114" s="1000"/>
      <c r="F114" s="1000"/>
    </row>
    <row r="115" spans="2:6">
      <c r="B115" s="999"/>
      <c r="C115" s="999"/>
      <c r="D115" s="999"/>
      <c r="E115" s="1000"/>
      <c r="F115" s="1000"/>
    </row>
    <row r="116" spans="2:6">
      <c r="B116" s="999"/>
      <c r="C116" s="999"/>
      <c r="D116" s="999"/>
      <c r="E116" s="1000"/>
      <c r="F116" s="1000"/>
    </row>
    <row r="117" spans="2:6">
      <c r="B117" s="999"/>
      <c r="C117" s="999"/>
      <c r="D117" s="999"/>
      <c r="E117" s="1000"/>
      <c r="F117" s="1000"/>
    </row>
    <row r="118" spans="2:6">
      <c r="B118" s="999"/>
      <c r="C118" s="999"/>
      <c r="D118" s="999"/>
      <c r="E118" s="1000"/>
      <c r="F118" s="1000"/>
    </row>
    <row r="119" spans="2:6">
      <c r="B119" s="999"/>
      <c r="C119" s="999"/>
      <c r="D119" s="999"/>
      <c r="E119" s="1000"/>
      <c r="F119" s="1000"/>
    </row>
    <row r="120" spans="2:6">
      <c r="B120" s="999"/>
    </row>
    <row r="121" spans="2:6">
      <c r="B121" s="999"/>
    </row>
    <row r="122" spans="2:6">
      <c r="B122" s="999"/>
    </row>
    <row r="123" spans="2:6">
      <c r="B123" s="999"/>
    </row>
    <row r="124" spans="2:6">
      <c r="B124" s="999"/>
    </row>
    <row r="125" spans="2:6">
      <c r="B125" s="999"/>
    </row>
    <row r="126" spans="2:6">
      <c r="B126" s="999"/>
    </row>
    <row r="127" spans="2:6">
      <c r="B127" s="999"/>
    </row>
    <row r="128" spans="2:6">
      <c r="B128" s="999"/>
    </row>
    <row r="129" spans="2:2">
      <c r="B129" s="999"/>
    </row>
    <row r="130" spans="2:2">
      <c r="B130" s="999"/>
    </row>
    <row r="131" spans="2:2">
      <c r="B131" s="999"/>
    </row>
    <row r="132" spans="2:2">
      <c r="B132" s="999"/>
    </row>
    <row r="133" spans="2:2">
      <c r="B133" s="999"/>
    </row>
    <row r="134" spans="2:2">
      <c r="B134" s="999"/>
    </row>
    <row r="135" spans="2:2">
      <c r="B135" s="999"/>
    </row>
    <row r="136" spans="2:2">
      <c r="B136" s="999"/>
    </row>
  </sheetData>
  <mergeCells count="3">
    <mergeCell ref="A85:J85"/>
    <mergeCell ref="A86:I86"/>
    <mergeCell ref="A87:J87"/>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2" pageOrder="overThenDown" orientation="portrait" cellComments="atEnd"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J18"/>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18" sqref="A18"/>
    </sheetView>
  </sheetViews>
  <sheetFormatPr defaultRowHeight="12.75"/>
  <cols>
    <col min="1" max="1" width="37.42578125" style="1126" customWidth="1"/>
    <col min="2" max="2" width="6.42578125" style="1125" bestFit="1"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6.5703125" style="1123" bestFit="1" customWidth="1"/>
    <col min="9" max="9" width="13.7109375" style="297" customWidth="1"/>
    <col min="10" max="10" width="3.140625" style="1123" bestFit="1"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1572</v>
      </c>
      <c r="C3" s="1162" t="s">
        <v>2624</v>
      </c>
      <c r="D3" s="1159"/>
      <c r="E3" s="1160"/>
      <c r="F3" s="1161"/>
      <c r="G3" s="1160"/>
      <c r="H3" s="1159"/>
      <c r="I3" s="1160"/>
      <c r="J3" s="1159"/>
    </row>
    <row r="4" spans="1:10" s="1154" customFormat="1" ht="15.75">
      <c r="A4" s="1158" t="s">
        <v>46</v>
      </c>
      <c r="B4" s="1162" t="s">
        <v>1572</v>
      </c>
      <c r="C4" s="1162" t="s">
        <v>2623</v>
      </c>
      <c r="D4" s="1159"/>
      <c r="E4" s="1160"/>
      <c r="F4" s="1161"/>
      <c r="G4" s="1160"/>
      <c r="H4" s="1159"/>
      <c r="I4" s="1160"/>
      <c r="J4" s="1159"/>
    </row>
    <row r="5" spans="1:10" s="1154" customFormat="1" ht="15.75">
      <c r="A5" s="1158" t="s">
        <v>43</v>
      </c>
      <c r="B5" s="1157" t="s">
        <v>2622</v>
      </c>
      <c r="C5" s="1157" t="s">
        <v>2621</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1142" customFormat="1">
      <c r="A9" s="412" t="s">
        <v>35</v>
      </c>
      <c r="B9" s="1146"/>
    </row>
    <row r="10" spans="1:10" s="1690" customFormat="1">
      <c r="A10" s="1692" t="s">
        <v>2621</v>
      </c>
      <c r="B10" s="1192"/>
    </row>
    <row r="11" spans="1:10" s="1690" customFormat="1">
      <c r="A11" s="1194" t="s">
        <v>2620</v>
      </c>
      <c r="B11" s="1192"/>
      <c r="C11" s="1691">
        <v>12630</v>
      </c>
      <c r="D11" s="145"/>
      <c r="E11" s="1691">
        <v>12789</v>
      </c>
      <c r="G11" s="1691">
        <v>12800</v>
      </c>
      <c r="I11" s="1691">
        <v>12800</v>
      </c>
    </row>
    <row r="12" spans="1:10" s="1690" customFormat="1">
      <c r="A12" s="1194" t="s">
        <v>2619</v>
      </c>
      <c r="B12" s="1192"/>
      <c r="C12" s="1691">
        <v>3158</v>
      </c>
      <c r="D12" s="145"/>
      <c r="E12" s="1691">
        <v>2558</v>
      </c>
      <c r="G12" s="1691">
        <v>2560</v>
      </c>
      <c r="I12" s="1691">
        <v>2560</v>
      </c>
    </row>
    <row r="13" spans="1:10" s="1690" customFormat="1">
      <c r="A13" s="1194" t="s">
        <v>2618</v>
      </c>
      <c r="B13" s="1192"/>
      <c r="C13" s="1691">
        <v>4</v>
      </c>
      <c r="D13" s="145"/>
      <c r="E13" s="1691">
        <v>5</v>
      </c>
      <c r="G13" s="1691">
        <v>5</v>
      </c>
      <c r="I13" s="1691">
        <v>5</v>
      </c>
    </row>
    <row r="14" spans="1:10" s="1690" customFormat="1">
      <c r="A14" s="1194" t="s">
        <v>2617</v>
      </c>
      <c r="B14" s="1192"/>
      <c r="C14" s="1691">
        <v>9421</v>
      </c>
      <c r="D14" s="145"/>
      <c r="E14" s="1691">
        <v>9248</v>
      </c>
      <c r="G14" s="1691">
        <v>9300</v>
      </c>
      <c r="I14" s="1691">
        <v>9300</v>
      </c>
    </row>
    <row r="15" spans="1:10" s="1690" customFormat="1">
      <c r="A15" s="1194" t="s">
        <v>2413</v>
      </c>
      <c r="B15" s="1192"/>
      <c r="C15" s="1691">
        <v>2960</v>
      </c>
      <c r="D15" s="145"/>
      <c r="E15" s="1691">
        <v>2904</v>
      </c>
      <c r="G15" s="1691">
        <v>2900</v>
      </c>
      <c r="I15" s="1691">
        <v>2900</v>
      </c>
    </row>
    <row r="16" spans="1:10" s="1690" customFormat="1">
      <c r="A16" s="1194" t="s">
        <v>2616</v>
      </c>
      <c r="B16" s="1192"/>
      <c r="C16" s="1691">
        <v>240</v>
      </c>
      <c r="D16" s="145"/>
      <c r="E16" s="1691">
        <v>637</v>
      </c>
      <c r="G16" s="1691">
        <v>600</v>
      </c>
      <c r="I16" s="1691">
        <v>600</v>
      </c>
    </row>
    <row r="17" spans="1:5" s="1142" customFormat="1">
      <c r="A17" s="1689"/>
      <c r="B17" s="1688"/>
      <c r="E17" s="145"/>
    </row>
    <row r="18" spans="1:5">
      <c r="A18" s="1558"/>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J25"/>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3" sqref="A23"/>
    </sheetView>
  </sheetViews>
  <sheetFormatPr defaultRowHeight="12.75"/>
  <cols>
    <col min="1" max="1" width="50.42578125" style="1126" customWidth="1"/>
    <col min="2" max="2" width="6.42578125" style="1125" bestFit="1"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6.5703125" style="1123" bestFit="1" customWidth="1"/>
    <col min="9" max="9" width="13.7109375" style="297" customWidth="1"/>
    <col min="10" max="10" width="3.140625" style="1123" bestFit="1"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1572</v>
      </c>
      <c r="C3" s="1162" t="s">
        <v>2624</v>
      </c>
      <c r="D3" s="1159"/>
      <c r="E3" s="1160"/>
      <c r="F3" s="1161"/>
      <c r="G3" s="1160"/>
      <c r="H3" s="1159"/>
      <c r="I3" s="1160"/>
      <c r="J3" s="1159"/>
    </row>
    <row r="4" spans="1:10" s="1154" customFormat="1" ht="15.75">
      <c r="A4" s="1158" t="s">
        <v>46</v>
      </c>
      <c r="B4" s="1162" t="s">
        <v>1572</v>
      </c>
      <c r="C4" s="1162" t="s">
        <v>1571</v>
      </c>
      <c r="D4" s="1159"/>
      <c r="E4" s="1160"/>
      <c r="F4" s="1161"/>
      <c r="G4" s="1160"/>
      <c r="H4" s="1159"/>
      <c r="I4" s="1160"/>
      <c r="J4" s="1159"/>
    </row>
    <row r="5" spans="1:10" s="1154" customFormat="1" ht="15.75">
      <c r="A5" s="1158" t="s">
        <v>43</v>
      </c>
      <c r="B5" s="1157" t="s">
        <v>2638</v>
      </c>
      <c r="C5" s="1157" t="s">
        <v>2637</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1142" customFormat="1">
      <c r="A9" s="412" t="s">
        <v>35</v>
      </c>
      <c r="B9" s="1146"/>
    </row>
    <row r="10" spans="1:10" s="1142" customFormat="1">
      <c r="A10" s="412" t="s">
        <v>2636</v>
      </c>
      <c r="B10" s="1141"/>
    </row>
    <row r="11" spans="1:10" s="1142" customFormat="1">
      <c r="A11" s="1140" t="s">
        <v>2635</v>
      </c>
      <c r="B11" s="1096"/>
    </row>
    <row r="12" spans="1:10" s="1142" customFormat="1">
      <c r="A12" s="307" t="s">
        <v>2634</v>
      </c>
      <c r="B12" s="1096"/>
      <c r="C12" s="196">
        <v>105000</v>
      </c>
      <c r="E12" s="196">
        <v>105000</v>
      </c>
      <c r="G12" s="1073">
        <v>105000</v>
      </c>
      <c r="I12" s="1073">
        <v>105000</v>
      </c>
    </row>
    <row r="13" spans="1:10" s="1142" customFormat="1">
      <c r="A13" s="307" t="s">
        <v>2633</v>
      </c>
      <c r="B13" s="1096"/>
      <c r="C13" s="196">
        <v>35000</v>
      </c>
      <c r="E13" s="196">
        <v>40000</v>
      </c>
      <c r="G13" s="1073">
        <v>50000</v>
      </c>
      <c r="I13" s="1073">
        <v>50000</v>
      </c>
    </row>
    <row r="14" spans="1:10" s="1142" customFormat="1">
      <c r="A14" s="307" t="s">
        <v>2632</v>
      </c>
      <c r="B14" s="1096"/>
      <c r="C14" s="196"/>
      <c r="E14" s="196"/>
    </row>
    <row r="15" spans="1:10" s="1142" customFormat="1">
      <c r="A15" s="306" t="s">
        <v>2631</v>
      </c>
      <c r="B15" s="1096"/>
      <c r="C15" s="1073">
        <v>845</v>
      </c>
      <c r="E15" s="1073">
        <v>753</v>
      </c>
      <c r="G15" s="1695">
        <v>800</v>
      </c>
      <c r="I15" s="1695">
        <v>800</v>
      </c>
    </row>
    <row r="16" spans="1:10" s="1142" customFormat="1">
      <c r="A16" s="306" t="s">
        <v>2630</v>
      </c>
      <c r="B16" s="1096"/>
      <c r="C16" s="1073">
        <v>4641</v>
      </c>
      <c r="E16" s="1073">
        <v>5265</v>
      </c>
      <c r="G16" s="1695">
        <v>4800</v>
      </c>
      <c r="I16" s="1695">
        <v>4800</v>
      </c>
    </row>
    <row r="17" spans="1:9" s="1142" customFormat="1">
      <c r="A17" s="307" t="s">
        <v>2629</v>
      </c>
      <c r="B17" s="1096"/>
      <c r="C17" s="1073">
        <v>4090</v>
      </c>
      <c r="E17" s="1073">
        <v>4585</v>
      </c>
      <c r="G17" s="1695">
        <v>4500</v>
      </c>
      <c r="I17" s="1695">
        <v>4500</v>
      </c>
    </row>
    <row r="18" spans="1:9" s="1142" customFormat="1">
      <c r="A18" s="307" t="s">
        <v>2628</v>
      </c>
      <c r="B18" s="1096"/>
      <c r="C18" s="1073">
        <v>981</v>
      </c>
      <c r="E18" s="1073">
        <v>1027</v>
      </c>
      <c r="G18" s="1695">
        <v>1000</v>
      </c>
      <c r="I18" s="1695">
        <v>1000</v>
      </c>
    </row>
    <row r="19" spans="1:9" s="1142" customFormat="1">
      <c r="A19" s="307" t="s">
        <v>2627</v>
      </c>
      <c r="B19" s="1096"/>
      <c r="C19" s="1073">
        <v>206</v>
      </c>
      <c r="E19" s="1073">
        <v>216</v>
      </c>
      <c r="G19" s="1695">
        <v>200</v>
      </c>
      <c r="I19" s="1695">
        <v>200</v>
      </c>
    </row>
    <row r="20" spans="1:9" s="1142" customFormat="1">
      <c r="A20" s="1140" t="s">
        <v>2626</v>
      </c>
      <c r="B20" s="1096"/>
      <c r="C20" s="1073">
        <v>104</v>
      </c>
      <c r="E20" s="1073">
        <v>115</v>
      </c>
      <c r="G20" s="1695">
        <v>100</v>
      </c>
      <c r="I20" s="1695">
        <v>100</v>
      </c>
    </row>
    <row r="21" spans="1:9" s="1142" customFormat="1">
      <c r="A21" s="1140" t="s">
        <v>2625</v>
      </c>
      <c r="B21" s="1096"/>
      <c r="C21" s="1073">
        <v>174</v>
      </c>
      <c r="E21" s="1073">
        <v>152</v>
      </c>
      <c r="G21" s="1695">
        <v>200</v>
      </c>
      <c r="I21" s="1695">
        <v>200</v>
      </c>
    </row>
    <row r="22" spans="1:9" s="1142" customFormat="1">
      <c r="A22" s="1689"/>
      <c r="B22" s="1688"/>
      <c r="C22" s="196"/>
      <c r="E22" s="196"/>
    </row>
    <row r="23" spans="1:9">
      <c r="A23" s="1694"/>
      <c r="B23" s="1126"/>
      <c r="E23" s="1693"/>
      <c r="G23" s="1693"/>
      <c r="I23" s="1693"/>
    </row>
    <row r="24" spans="1:9">
      <c r="B24" s="1126"/>
    </row>
    <row r="25" spans="1:9">
      <c r="B25" s="1126"/>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J30"/>
  <sheetViews>
    <sheetView showGridLines="0" workbookViewId="0">
      <pane xSplit="2" ySplit="8" topLeftCell="C9" activePane="bottomRight" state="frozen"/>
      <selection activeCell="C9" sqref="C9"/>
      <selection pane="topRight" activeCell="C9" sqref="C9"/>
      <selection pane="bottomLeft" activeCell="C9" sqref="C9"/>
      <selection pane="bottomRight" activeCell="A28" sqref="A28"/>
    </sheetView>
  </sheetViews>
  <sheetFormatPr defaultRowHeight="12.75"/>
  <cols>
    <col min="1" max="1" width="36.7109375" style="1126" customWidth="1"/>
    <col min="2" max="2" width="6.42578125" style="1125" bestFit="1" customWidth="1"/>
    <col min="3" max="3" width="13.7109375" style="1124" customWidth="1"/>
    <col min="4" max="4" width="3" style="1124" customWidth="1"/>
    <col min="5" max="5" width="13.7109375" style="297" customWidth="1"/>
    <col min="6" max="6" width="2.85546875" style="1123" customWidth="1"/>
    <col min="7" max="7" width="13.7109375" style="297" customWidth="1"/>
    <col min="8" max="8" width="3.140625" style="1123" customWidth="1"/>
    <col min="9" max="9" width="13.7109375" style="297" customWidth="1"/>
    <col min="10" max="10" width="3.140625" style="1123" bestFit="1" customWidth="1"/>
    <col min="11" max="16384" width="9.140625" style="1122"/>
  </cols>
  <sheetData>
    <row r="1" spans="1:10" s="1154" customFormat="1" ht="15.75">
      <c r="A1" s="1158" t="s">
        <v>53</v>
      </c>
      <c r="B1" s="1167">
        <v>2016</v>
      </c>
      <c r="C1" s="1166"/>
      <c r="E1" s="1166"/>
      <c r="G1" s="1165"/>
      <c r="H1" s="1159"/>
      <c r="I1" s="1165"/>
      <c r="J1" s="1159"/>
    </row>
    <row r="2" spans="1:10" s="1154" customFormat="1" ht="15.75">
      <c r="A2" s="1158" t="s">
        <v>52</v>
      </c>
      <c r="B2" s="1164" t="s">
        <v>51</v>
      </c>
      <c r="C2" s="1164" t="s">
        <v>50</v>
      </c>
      <c r="D2" s="1159"/>
      <c r="E2" s="1163"/>
      <c r="F2" s="1161"/>
      <c r="G2" s="1163"/>
      <c r="H2" s="1159"/>
      <c r="I2" s="1163"/>
      <c r="J2" s="1159"/>
    </row>
    <row r="3" spans="1:10" s="1154" customFormat="1" ht="15.75">
      <c r="A3" s="1158" t="s">
        <v>49</v>
      </c>
      <c r="B3" s="1162" t="s">
        <v>1572</v>
      </c>
      <c r="C3" s="1162" t="s">
        <v>2652</v>
      </c>
      <c r="D3" s="1159"/>
      <c r="E3" s="1160"/>
      <c r="F3" s="1161"/>
      <c r="G3" s="1160"/>
      <c r="H3" s="1159"/>
      <c r="I3" s="1160"/>
      <c r="J3" s="1159"/>
    </row>
    <row r="4" spans="1:10" s="1154" customFormat="1" ht="15.75">
      <c r="A4" s="1158" t="s">
        <v>46</v>
      </c>
      <c r="B4" s="1162" t="s">
        <v>1572</v>
      </c>
      <c r="C4" s="1162" t="s">
        <v>1571</v>
      </c>
      <c r="D4" s="1159"/>
      <c r="E4" s="1160"/>
      <c r="F4" s="1161"/>
      <c r="G4" s="1160"/>
      <c r="H4" s="1159"/>
      <c r="I4" s="1160"/>
      <c r="J4" s="1159"/>
    </row>
    <row r="5" spans="1:10" s="1154" customFormat="1" ht="15.75">
      <c r="A5" s="1158" t="s">
        <v>43</v>
      </c>
      <c r="B5" s="1157" t="s">
        <v>2651</v>
      </c>
      <c r="C5" s="1157" t="s">
        <v>2650</v>
      </c>
      <c r="D5" s="1156"/>
      <c r="E5" s="1155"/>
      <c r="G5" s="1155"/>
      <c r="I5" s="1155"/>
    </row>
    <row r="6" spans="1:10" s="1142" customFormat="1">
      <c r="A6" s="1153"/>
      <c r="B6" s="1152"/>
      <c r="C6" s="1151"/>
      <c r="D6" s="1150"/>
      <c r="E6" s="1151"/>
      <c r="F6" s="1150"/>
      <c r="G6" s="1151"/>
      <c r="H6" s="1150"/>
      <c r="I6" s="1151" t="s">
        <v>41</v>
      </c>
      <c r="J6" s="1150"/>
    </row>
    <row r="7" spans="1:10">
      <c r="C7" s="1149" t="s">
        <v>40</v>
      </c>
      <c r="D7" s="1148" t="s">
        <v>37</v>
      </c>
      <c r="E7" s="1149" t="s">
        <v>40</v>
      </c>
      <c r="F7" s="1148" t="s">
        <v>37</v>
      </c>
      <c r="G7" s="1149" t="s">
        <v>39</v>
      </c>
      <c r="H7" s="1148" t="s">
        <v>37</v>
      </c>
      <c r="I7" s="1149" t="s">
        <v>38</v>
      </c>
      <c r="J7" s="1148" t="s">
        <v>37</v>
      </c>
    </row>
    <row r="8" spans="1:10" s="1142" customFormat="1" ht="14.25">
      <c r="A8" s="1147"/>
      <c r="B8" s="1146"/>
      <c r="C8" s="1145" t="str">
        <f>"FY " &amp; FiscalYear - 3</f>
        <v>FY 2013</v>
      </c>
      <c r="D8" s="1143" t="s">
        <v>36</v>
      </c>
      <c r="E8" s="1145" t="str">
        <f>"FY " &amp; FiscalYear - 2</f>
        <v>FY 2014</v>
      </c>
      <c r="F8" s="1143" t="s">
        <v>36</v>
      </c>
      <c r="G8" s="1144" t="str">
        <f>"FY " &amp; FiscalYear - 1</f>
        <v>FY 2015</v>
      </c>
      <c r="H8" s="1143" t="s">
        <v>36</v>
      </c>
      <c r="I8" s="1144" t="str">
        <f>"FY " &amp; FiscalYear</f>
        <v>FY 2016</v>
      </c>
      <c r="J8" s="1143" t="s">
        <v>36</v>
      </c>
    </row>
    <row r="9" spans="1:10" s="1142" customFormat="1">
      <c r="A9" s="412" t="s">
        <v>35</v>
      </c>
      <c r="B9" s="1146"/>
    </row>
    <row r="10" spans="1:10" s="1142" customFormat="1">
      <c r="A10" s="412" t="s">
        <v>2649</v>
      </c>
      <c r="B10" s="1096"/>
    </row>
    <row r="11" spans="1:10" s="1142" customFormat="1">
      <c r="A11" s="121" t="s">
        <v>2648</v>
      </c>
      <c r="B11" s="1141"/>
      <c r="C11" s="1701"/>
    </row>
    <row r="12" spans="1:10" s="1142" customFormat="1">
      <c r="A12" s="1140" t="s">
        <v>2298</v>
      </c>
      <c r="B12" s="1096"/>
      <c r="C12" s="1700">
        <v>157</v>
      </c>
      <c r="D12" s="1697"/>
      <c r="E12" s="1698">
        <v>160</v>
      </c>
      <c r="F12" s="1699"/>
      <c r="G12" s="1698">
        <v>149</v>
      </c>
      <c r="H12" s="1696"/>
      <c r="I12" s="1698">
        <v>149</v>
      </c>
    </row>
    <row r="13" spans="1:10" s="1142" customFormat="1">
      <c r="A13" s="1140" t="s">
        <v>2297</v>
      </c>
      <c r="B13" s="1096"/>
      <c r="C13" s="1700">
        <v>152</v>
      </c>
      <c r="D13" s="1697"/>
      <c r="E13" s="1698">
        <v>165</v>
      </c>
      <c r="F13" s="1699"/>
      <c r="G13" s="1698">
        <v>160</v>
      </c>
      <c r="H13" s="1696"/>
      <c r="I13" s="1698">
        <v>160</v>
      </c>
    </row>
    <row r="14" spans="1:10" s="1142" customFormat="1">
      <c r="A14" s="1140" t="s">
        <v>2644</v>
      </c>
      <c r="B14" s="1096"/>
      <c r="C14" s="1700">
        <v>653</v>
      </c>
      <c r="D14" s="1697"/>
      <c r="E14" s="1698">
        <v>348</v>
      </c>
      <c r="F14" s="1699"/>
      <c r="G14" s="1698">
        <v>600</v>
      </c>
      <c r="H14" s="1696"/>
      <c r="I14" s="1698">
        <v>600</v>
      </c>
    </row>
    <row r="15" spans="1:10" s="1142" customFormat="1">
      <c r="A15" s="1140" t="s">
        <v>2643</v>
      </c>
      <c r="B15" s="1096"/>
      <c r="C15" s="1700">
        <v>102</v>
      </c>
      <c r="D15" s="1697"/>
      <c r="E15" s="1698">
        <v>86</v>
      </c>
      <c r="F15" s="1699"/>
      <c r="G15" s="1698">
        <v>112</v>
      </c>
      <c r="H15" s="1696"/>
      <c r="I15" s="1698">
        <v>112</v>
      </c>
    </row>
    <row r="16" spans="1:10" s="1142" customFormat="1">
      <c r="A16" s="121" t="s">
        <v>2647</v>
      </c>
      <c r="B16" s="1096"/>
      <c r="C16" s="1700"/>
      <c r="D16" s="1697"/>
      <c r="E16" s="1698"/>
      <c r="F16" s="1699"/>
      <c r="G16" s="1698"/>
      <c r="H16" s="1696"/>
      <c r="I16" s="1698"/>
    </row>
    <row r="17" spans="1:9" s="1142" customFormat="1">
      <c r="A17" s="1140" t="s">
        <v>2646</v>
      </c>
      <c r="B17" s="1096"/>
      <c r="C17" s="1700">
        <v>54</v>
      </c>
      <c r="D17" s="1697"/>
      <c r="E17" s="1698">
        <v>55</v>
      </c>
      <c r="F17" s="1699"/>
      <c r="G17" s="1698">
        <v>65</v>
      </c>
      <c r="H17" s="1696"/>
      <c r="I17" s="1698">
        <v>65</v>
      </c>
    </row>
    <row r="18" spans="1:9" s="1142" customFormat="1">
      <c r="A18" s="1140" t="s">
        <v>2645</v>
      </c>
      <c r="B18" s="1096"/>
      <c r="C18" s="1700">
        <v>30</v>
      </c>
      <c r="D18" s="1697"/>
      <c r="E18" s="1698">
        <v>59</v>
      </c>
      <c r="F18" s="1699"/>
      <c r="G18" s="1698">
        <v>35</v>
      </c>
      <c r="H18" s="1696"/>
      <c r="I18" s="1698">
        <v>35</v>
      </c>
    </row>
    <row r="19" spans="1:9" s="1142" customFormat="1">
      <c r="A19" s="1140" t="s">
        <v>2298</v>
      </c>
      <c r="B19" s="1096"/>
      <c r="C19" s="1700">
        <v>9</v>
      </c>
      <c r="D19" s="1697"/>
      <c r="E19" s="1698">
        <v>25</v>
      </c>
      <c r="F19" s="1699"/>
      <c r="G19" s="1698">
        <v>9</v>
      </c>
      <c r="H19" s="1696"/>
      <c r="I19" s="1698">
        <v>9</v>
      </c>
    </row>
    <row r="20" spans="1:9" s="1142" customFormat="1">
      <c r="A20" s="1140" t="s">
        <v>2297</v>
      </c>
      <c r="B20" s="1096"/>
      <c r="C20" s="1700">
        <v>20</v>
      </c>
      <c r="D20" s="1697"/>
      <c r="E20" s="1698">
        <v>22</v>
      </c>
      <c r="F20" s="1699"/>
      <c r="G20" s="1698">
        <v>22</v>
      </c>
      <c r="H20" s="1696"/>
      <c r="I20" s="1698">
        <v>22</v>
      </c>
    </row>
    <row r="21" spans="1:9" s="1142" customFormat="1">
      <c r="A21" s="1140" t="s">
        <v>2644</v>
      </c>
      <c r="B21" s="1096"/>
      <c r="C21" s="1700">
        <v>9</v>
      </c>
      <c r="D21" s="1697"/>
      <c r="E21" s="1698">
        <v>9</v>
      </c>
      <c r="F21" s="1699"/>
      <c r="G21" s="1698">
        <v>15</v>
      </c>
      <c r="H21" s="1696"/>
      <c r="I21" s="1698">
        <v>15</v>
      </c>
    </row>
    <row r="22" spans="1:9" s="1142" customFormat="1">
      <c r="A22" s="1140" t="s">
        <v>2643</v>
      </c>
      <c r="B22" s="1096"/>
      <c r="C22" s="1700">
        <v>30</v>
      </c>
      <c r="D22" s="1697"/>
      <c r="E22" s="1698">
        <v>30</v>
      </c>
      <c r="F22" s="1699"/>
      <c r="G22" s="1698">
        <v>21</v>
      </c>
      <c r="H22" s="1696"/>
      <c r="I22" s="1698">
        <v>21</v>
      </c>
    </row>
    <row r="23" spans="1:9" s="1142" customFormat="1">
      <c r="A23" s="1140" t="s">
        <v>2642</v>
      </c>
      <c r="B23" s="1096"/>
      <c r="C23" s="1700">
        <v>79</v>
      </c>
      <c r="D23" s="1697"/>
      <c r="E23" s="1698">
        <v>60</v>
      </c>
      <c r="F23" s="1699"/>
      <c r="G23" s="1698">
        <v>60</v>
      </c>
      <c r="H23" s="1696"/>
      <c r="I23" s="1698">
        <v>60</v>
      </c>
    </row>
    <row r="24" spans="1:9" s="1142" customFormat="1">
      <c r="A24" s="1140" t="s">
        <v>2641</v>
      </c>
      <c r="B24" s="1096"/>
      <c r="C24" s="1700">
        <v>64</v>
      </c>
      <c r="D24" s="1697"/>
      <c r="E24" s="1698">
        <v>94</v>
      </c>
      <c r="F24" s="1699"/>
      <c r="G24" s="1698">
        <v>70</v>
      </c>
      <c r="H24" s="1696"/>
      <c r="I24" s="1698">
        <v>70</v>
      </c>
    </row>
    <row r="25" spans="1:9" s="1142" customFormat="1">
      <c r="A25" s="121" t="s">
        <v>2640</v>
      </c>
      <c r="B25" s="1096"/>
      <c r="C25" s="1700"/>
      <c r="D25" s="1697"/>
      <c r="E25" s="1698"/>
      <c r="F25" s="1699"/>
      <c r="G25" s="1698"/>
      <c r="H25" s="1696"/>
      <c r="I25" s="1698"/>
    </row>
    <row r="26" spans="1:9" s="1142" customFormat="1">
      <c r="A26" s="1140" t="s">
        <v>2639</v>
      </c>
      <c r="B26" s="1096"/>
      <c r="C26" s="1700">
        <v>422</v>
      </c>
      <c r="D26" s="1697"/>
      <c r="E26" s="1698">
        <v>696</v>
      </c>
      <c r="F26" s="1699"/>
      <c r="G26" s="1698">
        <v>896</v>
      </c>
      <c r="H26" s="1696"/>
      <c r="I26" s="1698">
        <v>896</v>
      </c>
    </row>
    <row r="27" spans="1:9" s="1142" customFormat="1">
      <c r="A27" s="1689"/>
      <c r="B27" s="1688"/>
      <c r="C27" s="1697"/>
      <c r="D27" s="1696"/>
      <c r="E27" s="1696"/>
      <c r="F27" s="1696"/>
      <c r="G27" s="1696"/>
      <c r="H27" s="1696"/>
      <c r="I27" s="1696"/>
    </row>
    <row r="28" spans="1:9">
      <c r="A28" s="1694"/>
      <c r="B28" s="1126"/>
      <c r="E28" s="1693"/>
      <c r="G28" s="1693"/>
      <c r="I28" s="1693"/>
    </row>
    <row r="29" spans="1:9">
      <c r="B29" s="1126"/>
    </row>
    <row r="30" spans="1:9">
      <c r="B30" s="1126"/>
    </row>
  </sheetData>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J136"/>
  <sheetViews>
    <sheetView showGridLines="0" zoomScaleNormal="100" workbookViewId="0">
      <pane xSplit="2" ySplit="8" topLeftCell="C9" activePane="bottomRight" state="frozen"/>
      <selection pane="topRight" activeCell="C1" sqref="C1"/>
      <selection pane="bottomLeft" activeCell="A10" sqref="A10"/>
      <selection pane="bottomRight" activeCell="A72" sqref="A72"/>
    </sheetView>
  </sheetViews>
  <sheetFormatPr defaultRowHeight="12.75"/>
  <cols>
    <col min="1" max="1" width="39" style="1706" customWidth="1"/>
    <col min="2" max="2" width="7.28515625" style="1705" customWidth="1"/>
    <col min="3" max="3" width="16.5703125" style="1704" customWidth="1"/>
    <col min="4" max="4" width="3" style="1704" customWidth="1"/>
    <col min="5" max="5" width="16.7109375" style="1703" customWidth="1"/>
    <col min="6" max="6" width="2.85546875" style="1702" customWidth="1"/>
    <col min="7" max="7" width="16.5703125" style="1703" customWidth="1"/>
    <col min="8" max="8" width="3.140625" style="1702" bestFit="1" customWidth="1"/>
    <col min="9" max="9" width="16.5703125" style="1703" customWidth="1"/>
    <col min="10" max="10" width="3.140625" style="1702" bestFit="1" customWidth="1"/>
    <col min="11" max="16384" width="9.140625" style="874"/>
  </cols>
  <sheetData>
    <row r="1" spans="1:10" s="1735" customFormat="1" ht="15.75">
      <c r="A1" s="1739" t="s">
        <v>53</v>
      </c>
      <c r="B1" s="1748">
        <v>2016</v>
      </c>
      <c r="C1" s="1747"/>
      <c r="E1" s="1747"/>
      <c r="G1" s="1746"/>
      <c r="H1" s="1740"/>
      <c r="I1" s="1746"/>
      <c r="J1" s="1740"/>
    </row>
    <row r="2" spans="1:10" s="1735" customFormat="1" ht="15.75">
      <c r="A2" s="1739" t="s">
        <v>52</v>
      </c>
      <c r="B2" s="1745" t="s">
        <v>51</v>
      </c>
      <c r="C2" s="1745" t="s">
        <v>50</v>
      </c>
      <c r="D2" s="1740"/>
      <c r="E2" s="1744"/>
      <c r="F2" s="1742"/>
      <c r="G2" s="1744"/>
      <c r="H2" s="1740"/>
      <c r="I2" s="1744"/>
      <c r="J2" s="1740"/>
    </row>
    <row r="3" spans="1:10" s="1735" customFormat="1" ht="15.75">
      <c r="A3" s="1739" t="s">
        <v>49</v>
      </c>
      <c r="B3" s="1743" t="s">
        <v>2679</v>
      </c>
      <c r="C3" s="1743" t="s">
        <v>2678</v>
      </c>
      <c r="D3" s="1740"/>
      <c r="E3" s="1741"/>
      <c r="F3" s="1742"/>
      <c r="G3" s="1741"/>
      <c r="H3" s="1740"/>
      <c r="I3" s="1741"/>
      <c r="J3" s="1740"/>
    </row>
    <row r="4" spans="1:10" s="1735" customFormat="1" ht="15.75">
      <c r="A4" s="1739" t="s">
        <v>46</v>
      </c>
      <c r="B4" s="1743" t="s">
        <v>1278</v>
      </c>
      <c r="C4" s="1743" t="s">
        <v>1277</v>
      </c>
      <c r="D4" s="1740"/>
      <c r="E4" s="1741"/>
      <c r="F4" s="1742"/>
      <c r="G4" s="1741"/>
      <c r="H4" s="1740"/>
      <c r="I4" s="1741"/>
      <c r="J4" s="1740"/>
    </row>
    <row r="5" spans="1:10" s="1735" customFormat="1" ht="15.75">
      <c r="A5" s="1739" t="s">
        <v>43</v>
      </c>
      <c r="B5" s="1738" t="s">
        <v>2677</v>
      </c>
      <c r="C5" s="1738" t="s">
        <v>2676</v>
      </c>
      <c r="D5" s="1737"/>
      <c r="E5" s="1736"/>
      <c r="G5" s="1736"/>
      <c r="I5" s="1736"/>
    </row>
    <row r="6" spans="1:10" s="1723" customFormat="1">
      <c r="A6" s="1734"/>
      <c r="B6" s="1733"/>
      <c r="C6" s="1732"/>
      <c r="D6" s="1731"/>
      <c r="E6" s="1732"/>
      <c r="F6" s="1731"/>
      <c r="G6" s="1732"/>
      <c r="H6" s="1731"/>
      <c r="I6" s="1732" t="s">
        <v>41</v>
      </c>
      <c r="J6" s="1731"/>
    </row>
    <row r="7" spans="1:10">
      <c r="C7" s="1730" t="s">
        <v>40</v>
      </c>
      <c r="D7" s="1729" t="s">
        <v>37</v>
      </c>
      <c r="E7" s="1730" t="s">
        <v>40</v>
      </c>
      <c r="F7" s="1729" t="s">
        <v>37</v>
      </c>
      <c r="G7" s="1730" t="s">
        <v>39</v>
      </c>
      <c r="H7" s="1729" t="s">
        <v>37</v>
      </c>
      <c r="I7" s="1730" t="s">
        <v>38</v>
      </c>
      <c r="J7" s="1729" t="s">
        <v>37</v>
      </c>
    </row>
    <row r="8" spans="1:10" s="1723" customFormat="1" ht="14.25">
      <c r="A8" s="1728"/>
      <c r="B8" s="1727"/>
      <c r="C8" s="1726" t="str">
        <f>"FY " &amp; FiscalYear - 3</f>
        <v>FY 2013</v>
      </c>
      <c r="D8" s="1724" t="s">
        <v>36</v>
      </c>
      <c r="E8" s="1726" t="str">
        <f>"FY " &amp; FiscalYear - 2</f>
        <v>FY 2014</v>
      </c>
      <c r="F8" s="1724" t="s">
        <v>36</v>
      </c>
      <c r="G8" s="1725" t="str">
        <f>"FY " &amp; FiscalYear - 1</f>
        <v>FY 2015</v>
      </c>
      <c r="H8" s="1724" t="s">
        <v>36</v>
      </c>
      <c r="I8" s="1725" t="str">
        <f>"FY " &amp; FiscalYear</f>
        <v>FY 2016</v>
      </c>
      <c r="J8" s="1724" t="s">
        <v>36</v>
      </c>
    </row>
    <row r="9" spans="1:10" s="330" customFormat="1">
      <c r="A9" s="193" t="s">
        <v>35</v>
      </c>
      <c r="B9" s="192"/>
    </row>
    <row r="10" spans="1:10" s="330" customFormat="1">
      <c r="A10" s="193" t="s">
        <v>2676</v>
      </c>
      <c r="B10" s="192"/>
      <c r="C10" s="1722"/>
    </row>
    <row r="11" spans="1:10" s="78" customFormat="1">
      <c r="A11" s="1712" t="s">
        <v>2675</v>
      </c>
      <c r="B11" s="97"/>
      <c r="C11" s="77"/>
      <c r="E11" s="1721"/>
    </row>
    <row r="12" spans="1:10" s="78" customFormat="1">
      <c r="A12" s="118" t="s">
        <v>2657</v>
      </c>
      <c r="B12" s="97"/>
      <c r="C12" s="1717">
        <v>229869966</v>
      </c>
      <c r="D12" s="1717"/>
      <c r="E12" s="1717">
        <v>235650324</v>
      </c>
      <c r="F12" s="1717"/>
      <c r="G12" s="1717">
        <v>233553036</v>
      </c>
      <c r="H12" s="331"/>
      <c r="I12" s="1717">
        <v>237173108</v>
      </c>
    </row>
    <row r="13" spans="1:10" s="78" customFormat="1">
      <c r="A13" s="118" t="s">
        <v>2674</v>
      </c>
      <c r="B13" s="97"/>
      <c r="C13" s="1720">
        <v>417</v>
      </c>
      <c r="D13" s="331"/>
      <c r="E13" s="77">
        <v>401</v>
      </c>
      <c r="F13" s="77"/>
      <c r="G13" s="77">
        <v>396</v>
      </c>
      <c r="H13" s="331"/>
      <c r="I13" s="77">
        <v>392</v>
      </c>
    </row>
    <row r="14" spans="1:10" s="78" customFormat="1">
      <c r="A14" s="118" t="s">
        <v>2656</v>
      </c>
      <c r="B14" s="97"/>
      <c r="C14" s="77">
        <v>575</v>
      </c>
      <c r="D14" s="77"/>
      <c r="E14" s="77">
        <v>589</v>
      </c>
      <c r="F14" s="325"/>
      <c r="G14" s="77">
        <v>605</v>
      </c>
      <c r="H14" s="331"/>
      <c r="I14" s="77">
        <v>621</v>
      </c>
    </row>
    <row r="15" spans="1:10" s="78" customFormat="1">
      <c r="A15" s="118" t="s">
        <v>2655</v>
      </c>
      <c r="B15" s="97"/>
      <c r="C15" s="1717">
        <v>47019641</v>
      </c>
      <c r="D15" s="331"/>
      <c r="E15" s="1717">
        <v>49010181</v>
      </c>
      <c r="F15" s="1717"/>
      <c r="G15" s="1717">
        <v>51510967</v>
      </c>
      <c r="H15" s="331"/>
      <c r="I15" s="1717">
        <v>54166619</v>
      </c>
    </row>
    <row r="16" spans="1:10" s="78" customFormat="1">
      <c r="A16" s="118" t="s">
        <v>2659</v>
      </c>
      <c r="B16" s="97"/>
      <c r="C16" s="1717">
        <v>665227</v>
      </c>
      <c r="D16" s="1717"/>
      <c r="E16" s="1717">
        <v>540681</v>
      </c>
      <c r="F16" s="1717"/>
      <c r="G16" s="1717">
        <v>818000</v>
      </c>
      <c r="H16" s="331"/>
      <c r="I16" s="1717">
        <v>818000</v>
      </c>
    </row>
    <row r="17" spans="1:9" s="78" customFormat="1">
      <c r="A17" s="1712" t="s">
        <v>2673</v>
      </c>
      <c r="B17" s="97"/>
      <c r="C17" s="1717"/>
      <c r="D17" s="1717"/>
      <c r="E17" s="1717"/>
      <c r="F17" s="1717"/>
      <c r="G17" s="1717"/>
      <c r="H17" s="331"/>
      <c r="I17" s="1717"/>
    </row>
    <row r="18" spans="1:9" s="78" customFormat="1">
      <c r="A18" s="118" t="s">
        <v>2657</v>
      </c>
      <c r="B18" s="97"/>
      <c r="C18" s="1717">
        <v>8318422</v>
      </c>
      <c r="D18" s="1717"/>
      <c r="E18" s="1717">
        <v>7509836</v>
      </c>
      <c r="F18" s="1717"/>
      <c r="G18" s="1717">
        <v>7323592</v>
      </c>
      <c r="H18" s="331"/>
      <c r="I18" s="1717">
        <v>7202752</v>
      </c>
    </row>
    <row r="19" spans="1:9" s="78" customFormat="1">
      <c r="A19" s="118" t="s">
        <v>2656</v>
      </c>
      <c r="B19" s="97"/>
      <c r="C19" s="77">
        <v>117</v>
      </c>
      <c r="D19" s="77"/>
      <c r="E19" s="77">
        <v>103</v>
      </c>
      <c r="F19" s="325"/>
      <c r="G19" s="77">
        <v>93</v>
      </c>
      <c r="H19" s="331"/>
      <c r="I19" s="77">
        <v>84</v>
      </c>
    </row>
    <row r="20" spans="1:9" s="78" customFormat="1">
      <c r="A20" s="1712" t="s">
        <v>2672</v>
      </c>
      <c r="B20" s="97"/>
      <c r="C20" s="83"/>
      <c r="D20" s="83"/>
      <c r="E20" s="83"/>
      <c r="F20" s="83"/>
      <c r="G20" s="83"/>
      <c r="I20" s="83"/>
    </row>
    <row r="21" spans="1:9" s="78" customFormat="1">
      <c r="A21" s="118" t="s">
        <v>2657</v>
      </c>
      <c r="B21" s="97"/>
      <c r="C21" s="1713">
        <v>28252695815</v>
      </c>
      <c r="E21" s="1713">
        <v>30969434664</v>
      </c>
      <c r="G21" s="1713">
        <v>32044074047</v>
      </c>
      <c r="I21" s="1713">
        <v>33280975305</v>
      </c>
    </row>
    <row r="22" spans="1:9" s="78" customFormat="1">
      <c r="A22" s="118" t="s">
        <v>2661</v>
      </c>
      <c r="B22" s="97"/>
      <c r="C22" s="1711">
        <v>279415</v>
      </c>
      <c r="E22" s="1711">
        <v>272400</v>
      </c>
      <c r="G22" s="1710">
        <v>264523</v>
      </c>
      <c r="I22" s="1710">
        <v>256880</v>
      </c>
    </row>
    <row r="23" spans="1:9" s="78" customFormat="1">
      <c r="A23" s="98" t="s">
        <v>2667</v>
      </c>
      <c r="B23" s="97"/>
      <c r="C23" s="1710">
        <v>75145</v>
      </c>
      <c r="E23" s="1710">
        <v>73798</v>
      </c>
      <c r="G23" s="1710">
        <v>72177</v>
      </c>
      <c r="I23" s="1710">
        <v>70591</v>
      </c>
    </row>
    <row r="24" spans="1:9" s="78" customFormat="1">
      <c r="A24" s="98" t="s">
        <v>2666</v>
      </c>
      <c r="B24" s="97"/>
      <c r="C24" s="1710">
        <v>10511</v>
      </c>
      <c r="E24" s="1710">
        <v>9669</v>
      </c>
      <c r="G24" s="1710">
        <v>9514</v>
      </c>
      <c r="I24" s="1710">
        <v>9362</v>
      </c>
    </row>
    <row r="25" spans="1:9" s="78" customFormat="1">
      <c r="A25" s="98" t="s">
        <v>431</v>
      </c>
      <c r="B25" s="97"/>
      <c r="C25" s="1710">
        <v>193759</v>
      </c>
      <c r="E25" s="1710">
        <v>188933</v>
      </c>
      <c r="G25" s="1710">
        <v>182832</v>
      </c>
      <c r="I25" s="1710">
        <v>176927</v>
      </c>
    </row>
    <row r="26" spans="1:9" s="78" customFormat="1">
      <c r="A26" s="118" t="s">
        <v>2656</v>
      </c>
      <c r="B26" s="97"/>
      <c r="C26" s="1710">
        <v>153902</v>
      </c>
      <c r="E26" s="1710">
        <v>158170</v>
      </c>
      <c r="G26" s="1710">
        <v>162731</v>
      </c>
      <c r="I26" s="1710">
        <v>167422</v>
      </c>
    </row>
    <row r="27" spans="1:9" s="78" customFormat="1">
      <c r="A27" s="118" t="s">
        <v>2655</v>
      </c>
      <c r="B27" s="97"/>
      <c r="C27" s="1713">
        <v>2915913119</v>
      </c>
      <c r="E27" s="1713">
        <v>3062651112</v>
      </c>
      <c r="G27" s="1713">
        <v>3255435537</v>
      </c>
      <c r="I27" s="1713">
        <v>3463683766</v>
      </c>
    </row>
    <row r="28" spans="1:9" s="78" customFormat="1">
      <c r="A28" s="118" t="s">
        <v>2659</v>
      </c>
      <c r="B28" s="97"/>
      <c r="C28" s="1713">
        <v>124961201</v>
      </c>
      <c r="E28" s="1713">
        <v>105837353</v>
      </c>
      <c r="G28" s="1713">
        <v>107573086</v>
      </c>
      <c r="I28" s="1713">
        <v>109337284</v>
      </c>
    </row>
    <row r="29" spans="1:9" s="78" customFormat="1">
      <c r="A29" s="1712" t="s">
        <v>2671</v>
      </c>
      <c r="B29" s="97"/>
    </row>
    <row r="30" spans="1:9" s="78" customFormat="1">
      <c r="A30" s="118" t="s">
        <v>2657</v>
      </c>
      <c r="B30" s="97"/>
      <c r="C30" s="1713">
        <v>1804284374</v>
      </c>
      <c r="E30" s="1713">
        <v>1954671149</v>
      </c>
      <c r="G30" s="1713">
        <v>1982427479</v>
      </c>
      <c r="I30" s="1713">
        <v>2023265485</v>
      </c>
    </row>
    <row r="31" spans="1:9" s="78" customFormat="1">
      <c r="A31" s="118" t="s">
        <v>2661</v>
      </c>
      <c r="B31" s="97"/>
      <c r="C31" s="1711">
        <v>2513</v>
      </c>
      <c r="E31" s="1711">
        <v>2544</v>
      </c>
      <c r="G31" s="1710">
        <v>2683</v>
      </c>
      <c r="I31" s="1710">
        <v>2753</v>
      </c>
    </row>
    <row r="32" spans="1:9" s="78" customFormat="1">
      <c r="A32" s="98" t="s">
        <v>2670</v>
      </c>
      <c r="B32" s="97"/>
      <c r="C32" s="1710">
        <v>2499</v>
      </c>
      <c r="E32" s="1719">
        <v>2504</v>
      </c>
      <c r="G32" s="1710">
        <v>2643</v>
      </c>
      <c r="I32" s="1710">
        <v>2713</v>
      </c>
    </row>
    <row r="33" spans="1:9" s="78" customFormat="1">
      <c r="A33" s="98" t="s">
        <v>2669</v>
      </c>
      <c r="B33" s="97"/>
      <c r="C33" s="1715">
        <v>14</v>
      </c>
      <c r="E33" s="1715">
        <v>40</v>
      </c>
      <c r="G33" s="1718">
        <v>40</v>
      </c>
      <c r="I33" s="1718">
        <v>40</v>
      </c>
    </row>
    <row r="34" spans="1:9" s="78" customFormat="1">
      <c r="A34" s="118" t="s">
        <v>2656</v>
      </c>
      <c r="B34" s="97"/>
      <c r="C34" s="1715">
        <v>3246</v>
      </c>
      <c r="E34" s="1715">
        <v>3398</v>
      </c>
      <c r="G34" s="1718">
        <v>3619</v>
      </c>
      <c r="I34" s="1718">
        <v>3855</v>
      </c>
    </row>
    <row r="35" spans="1:9" s="78" customFormat="1">
      <c r="A35" s="118" t="s">
        <v>2655</v>
      </c>
      <c r="B35" s="97"/>
      <c r="C35" s="1713">
        <v>180223667</v>
      </c>
      <c r="E35" s="1713">
        <v>196462464</v>
      </c>
      <c r="G35" s="1713">
        <v>217026414</v>
      </c>
      <c r="I35" s="1713">
        <v>240137421</v>
      </c>
    </row>
    <row r="36" spans="1:9" s="78" customFormat="1">
      <c r="A36" s="118" t="s">
        <v>2659</v>
      </c>
      <c r="B36" s="97"/>
      <c r="C36" s="1713">
        <v>2195047</v>
      </c>
      <c r="E36" s="1713">
        <v>1148273</v>
      </c>
      <c r="G36" s="1713">
        <v>2021000</v>
      </c>
      <c r="I36" s="1713">
        <v>2407000</v>
      </c>
    </row>
    <row r="37" spans="1:9" s="78" customFormat="1">
      <c r="A37" s="1712" t="s">
        <v>2668</v>
      </c>
      <c r="B37" s="97"/>
    </row>
    <row r="38" spans="1:9" s="78" customFormat="1">
      <c r="A38" s="118" t="s">
        <v>2657</v>
      </c>
      <c r="B38" s="97"/>
      <c r="C38" s="1717">
        <v>22673741373</v>
      </c>
      <c r="D38" s="331"/>
      <c r="E38" s="1717">
        <v>25205186946</v>
      </c>
      <c r="F38" s="331"/>
      <c r="G38" s="1717">
        <v>26263804797</v>
      </c>
      <c r="I38" s="1717">
        <v>27377390121</v>
      </c>
    </row>
    <row r="39" spans="1:9" s="78" customFormat="1">
      <c r="A39" s="118" t="s">
        <v>2661</v>
      </c>
      <c r="B39" s="97"/>
      <c r="C39" s="1718">
        <v>41346</v>
      </c>
      <c r="D39" s="331"/>
      <c r="E39" s="1718">
        <v>41140</v>
      </c>
      <c r="F39" s="331"/>
      <c r="G39" s="1718">
        <v>40591</v>
      </c>
      <c r="I39" s="1718">
        <v>40050</v>
      </c>
    </row>
    <row r="40" spans="1:9" s="78" customFormat="1">
      <c r="A40" s="98" t="s">
        <v>2667</v>
      </c>
      <c r="B40" s="97"/>
      <c r="C40" s="1716">
        <v>6854</v>
      </c>
      <c r="D40" s="331"/>
      <c r="E40" s="1716">
        <v>6758</v>
      </c>
      <c r="F40" s="331"/>
      <c r="G40" s="1716">
        <v>6672</v>
      </c>
      <c r="I40" s="1716">
        <v>6588</v>
      </c>
    </row>
    <row r="41" spans="1:9" s="78" customFormat="1">
      <c r="A41" s="98" t="s">
        <v>2666</v>
      </c>
      <c r="B41" s="97"/>
      <c r="C41" s="1716">
        <v>413</v>
      </c>
      <c r="D41" s="331"/>
      <c r="E41" s="1716">
        <v>422</v>
      </c>
      <c r="F41" s="331"/>
      <c r="G41" s="1716">
        <v>400</v>
      </c>
      <c r="I41" s="1716">
        <v>379</v>
      </c>
    </row>
    <row r="42" spans="1:9" s="78" customFormat="1">
      <c r="A42" s="98" t="s">
        <v>431</v>
      </c>
      <c r="B42" s="97"/>
      <c r="C42" s="1718">
        <v>34079</v>
      </c>
      <c r="D42" s="331"/>
      <c r="E42" s="1718">
        <v>33960</v>
      </c>
      <c r="F42" s="331"/>
      <c r="G42" s="1718">
        <v>33519</v>
      </c>
      <c r="I42" s="1718">
        <v>33083</v>
      </c>
    </row>
    <row r="43" spans="1:9" s="78" customFormat="1">
      <c r="A43" s="118" t="s">
        <v>2656</v>
      </c>
      <c r="B43" s="97"/>
      <c r="C43" s="1718">
        <v>41020</v>
      </c>
      <c r="D43" s="331"/>
      <c r="E43" s="1718">
        <v>42422</v>
      </c>
      <c r="F43" s="331"/>
      <c r="G43" s="1718">
        <v>44054</v>
      </c>
      <c r="I43" s="1718">
        <v>45748</v>
      </c>
    </row>
    <row r="44" spans="1:9" s="78" customFormat="1">
      <c r="A44" s="118" t="s">
        <v>2655</v>
      </c>
      <c r="B44" s="97"/>
      <c r="C44" s="1717">
        <v>1935384557</v>
      </c>
      <c r="D44" s="331"/>
      <c r="E44" s="1717">
        <v>2054143289</v>
      </c>
      <c r="F44" s="331"/>
      <c r="G44" s="1717">
        <v>2195039921</v>
      </c>
      <c r="I44" s="1717">
        <v>2347764347</v>
      </c>
    </row>
    <row r="45" spans="1:9" s="78" customFormat="1" ht="13.5" customHeight="1">
      <c r="A45" s="118" t="s">
        <v>2659</v>
      </c>
      <c r="B45" s="97"/>
      <c r="C45" s="1717">
        <v>34084179</v>
      </c>
      <c r="D45" s="331"/>
      <c r="E45" s="1717">
        <v>42612105</v>
      </c>
      <c r="F45" s="331"/>
      <c r="G45" s="1717">
        <v>45457741</v>
      </c>
      <c r="I45" s="1717">
        <v>48493409</v>
      </c>
    </row>
    <row r="46" spans="1:9" s="78" customFormat="1">
      <c r="A46" s="1712" t="s">
        <v>2665</v>
      </c>
      <c r="B46" s="97"/>
    </row>
    <row r="47" spans="1:9" s="78" customFormat="1">
      <c r="A47" s="118" t="s">
        <v>2663</v>
      </c>
      <c r="B47" s="97"/>
      <c r="C47" s="77">
        <v>25956</v>
      </c>
      <c r="D47" s="77"/>
      <c r="E47" s="77">
        <v>27007</v>
      </c>
      <c r="F47" s="77"/>
      <c r="G47" s="77">
        <v>28250</v>
      </c>
      <c r="I47" s="77">
        <v>29564</v>
      </c>
    </row>
    <row r="48" spans="1:9" s="78" customFormat="1">
      <c r="A48" s="98" t="s">
        <v>379</v>
      </c>
      <c r="B48" s="97"/>
      <c r="C48" s="1716">
        <v>22415</v>
      </c>
      <c r="D48" s="331"/>
      <c r="E48" s="1716">
        <v>23628</v>
      </c>
      <c r="F48" s="331"/>
      <c r="G48" s="1716">
        <v>24917</v>
      </c>
      <c r="I48" s="1716">
        <v>26276</v>
      </c>
    </row>
    <row r="49" spans="1:9" s="78" customFormat="1">
      <c r="A49" s="98" t="s">
        <v>2660</v>
      </c>
      <c r="B49" s="97"/>
      <c r="C49" s="1716">
        <v>3541</v>
      </c>
      <c r="D49" s="331"/>
      <c r="E49" s="1716">
        <v>3379</v>
      </c>
      <c r="F49" s="331"/>
      <c r="G49" s="1716">
        <v>3333</v>
      </c>
      <c r="I49" s="1716">
        <v>3288</v>
      </c>
    </row>
    <row r="50" spans="1:9" s="78" customFormat="1">
      <c r="A50" s="1712" t="s">
        <v>2664</v>
      </c>
      <c r="B50" s="97"/>
      <c r="C50" s="331"/>
      <c r="D50" s="331"/>
      <c r="E50" s="331"/>
      <c r="F50" s="331"/>
      <c r="G50" s="331"/>
      <c r="I50" s="331"/>
    </row>
    <row r="51" spans="1:9" s="78" customFormat="1">
      <c r="A51" s="118" t="s">
        <v>2663</v>
      </c>
      <c r="B51" s="97"/>
      <c r="C51" s="77">
        <v>18157</v>
      </c>
      <c r="D51" s="331"/>
      <c r="E51" s="77">
        <v>24930</v>
      </c>
      <c r="F51" s="331"/>
      <c r="G51" s="77">
        <v>30011</v>
      </c>
      <c r="H51" s="331"/>
      <c r="I51" s="77">
        <v>36132</v>
      </c>
    </row>
    <row r="52" spans="1:9" s="78" customFormat="1">
      <c r="A52" s="98" t="s">
        <v>379</v>
      </c>
      <c r="B52" s="97"/>
      <c r="C52" s="1716">
        <v>1972</v>
      </c>
      <c r="D52" s="331"/>
      <c r="E52" s="1716">
        <v>2494</v>
      </c>
      <c r="F52" s="331"/>
      <c r="G52" s="1716">
        <v>3097</v>
      </c>
      <c r="H52" s="331"/>
      <c r="I52" s="1716">
        <v>3846</v>
      </c>
    </row>
    <row r="53" spans="1:9" s="78" customFormat="1">
      <c r="A53" s="98" t="s">
        <v>431</v>
      </c>
      <c r="B53" s="97"/>
      <c r="C53" s="1716">
        <v>16185</v>
      </c>
      <c r="D53" s="331"/>
      <c r="E53" s="1716">
        <v>22436</v>
      </c>
      <c r="F53" s="331"/>
      <c r="G53" s="1716">
        <v>26914</v>
      </c>
      <c r="H53" s="331"/>
      <c r="I53" s="1716">
        <v>32286</v>
      </c>
    </row>
    <row r="54" spans="1:9" s="78" customFormat="1">
      <c r="A54" s="1712" t="s">
        <v>2662</v>
      </c>
      <c r="B54" s="97"/>
      <c r="C54" s="331"/>
      <c r="D54" s="331"/>
      <c r="E54" s="331"/>
      <c r="F54" s="331"/>
      <c r="G54" s="331"/>
      <c r="I54" s="331"/>
    </row>
    <row r="55" spans="1:9" s="78" customFormat="1">
      <c r="A55" s="118" t="s">
        <v>2657</v>
      </c>
      <c r="B55" s="97"/>
      <c r="C55" s="1713">
        <v>26425147557</v>
      </c>
      <c r="E55" s="1713">
        <v>27849283097</v>
      </c>
      <c r="G55" s="1713">
        <v>28072077362</v>
      </c>
      <c r="I55" s="1713">
        <v>28535266638</v>
      </c>
    </row>
    <row r="56" spans="1:9" s="78" customFormat="1">
      <c r="A56" s="118" t="s">
        <v>2661</v>
      </c>
      <c r="B56" s="97"/>
      <c r="C56" s="1715">
        <v>153452</v>
      </c>
      <c r="D56" s="1715"/>
      <c r="E56" s="1715">
        <v>154481</v>
      </c>
      <c r="F56" s="1715"/>
      <c r="G56" s="1715">
        <v>155271</v>
      </c>
      <c r="H56" s="1715"/>
      <c r="I56" s="1715">
        <v>156067</v>
      </c>
    </row>
    <row r="57" spans="1:9" s="78" customFormat="1">
      <c r="A57" s="98" t="s">
        <v>379</v>
      </c>
      <c r="B57" s="97"/>
      <c r="C57" s="1710">
        <v>165</v>
      </c>
      <c r="E57" s="1710">
        <v>151</v>
      </c>
      <c r="G57" s="1710">
        <v>141</v>
      </c>
      <c r="I57" s="1710">
        <v>132</v>
      </c>
    </row>
    <row r="58" spans="1:9" s="78" customFormat="1">
      <c r="A58" s="98" t="s">
        <v>2660</v>
      </c>
      <c r="B58" s="97"/>
      <c r="C58" s="1710">
        <v>26</v>
      </c>
      <c r="E58" s="1710">
        <v>22</v>
      </c>
      <c r="G58" s="1710">
        <v>20</v>
      </c>
      <c r="I58" s="1710">
        <v>18</v>
      </c>
    </row>
    <row r="59" spans="1:9" s="78" customFormat="1">
      <c r="A59" s="98" t="s">
        <v>431</v>
      </c>
      <c r="B59" s="97"/>
      <c r="C59" s="1710">
        <v>153261</v>
      </c>
      <c r="E59" s="1710">
        <v>154308</v>
      </c>
      <c r="G59" s="1710">
        <v>155110</v>
      </c>
      <c r="I59" s="1710">
        <v>155917</v>
      </c>
    </row>
    <row r="60" spans="1:9" s="78" customFormat="1">
      <c r="A60" s="118" t="s">
        <v>2656</v>
      </c>
      <c r="B60" s="97"/>
      <c r="C60" s="1710">
        <v>91576</v>
      </c>
      <c r="E60" s="1710">
        <v>94665</v>
      </c>
      <c r="G60" s="1710">
        <v>97833</v>
      </c>
      <c r="I60" s="1710">
        <v>101107</v>
      </c>
    </row>
    <row r="61" spans="1:9" s="78" customFormat="1">
      <c r="A61" s="118" t="s">
        <v>2655</v>
      </c>
      <c r="B61" s="97"/>
      <c r="C61" s="1713">
        <v>3601020357</v>
      </c>
      <c r="E61" s="1713">
        <v>3755010521</v>
      </c>
      <c r="G61" s="1713">
        <v>3928844573</v>
      </c>
      <c r="I61" s="1713">
        <v>4113147140</v>
      </c>
    </row>
    <row r="62" spans="1:9" s="78" customFormat="1">
      <c r="A62" s="118" t="s">
        <v>2659</v>
      </c>
      <c r="B62" s="97"/>
      <c r="C62" s="1713">
        <v>72089302</v>
      </c>
      <c r="E62" s="1713">
        <v>74145397</v>
      </c>
      <c r="G62" s="1713">
        <v>76882845</v>
      </c>
      <c r="I62" s="1713">
        <v>79721360</v>
      </c>
    </row>
    <row r="63" spans="1:9" s="78" customFormat="1">
      <c r="A63" s="1714" t="s">
        <v>2658</v>
      </c>
      <c r="B63" s="97"/>
    </row>
    <row r="64" spans="1:9" s="78" customFormat="1">
      <c r="A64" s="118" t="s">
        <v>2657</v>
      </c>
      <c r="B64" s="97"/>
      <c r="C64" s="1713">
        <v>4668454</v>
      </c>
      <c r="E64" s="1713">
        <v>3559208</v>
      </c>
      <c r="G64" s="1713">
        <v>2765861</v>
      </c>
      <c r="I64" s="1713">
        <v>2135798</v>
      </c>
    </row>
    <row r="65" spans="1:10" s="78" customFormat="1">
      <c r="A65" s="118" t="s">
        <v>2656</v>
      </c>
      <c r="B65" s="97"/>
      <c r="C65" s="1710">
        <v>175</v>
      </c>
      <c r="E65" s="1710">
        <v>141</v>
      </c>
      <c r="G65" s="1710">
        <v>111</v>
      </c>
      <c r="I65" s="1710">
        <v>88</v>
      </c>
    </row>
    <row r="66" spans="1:10" s="78" customFormat="1">
      <c r="A66" s="118" t="s">
        <v>2655</v>
      </c>
      <c r="B66" s="97"/>
      <c r="C66" s="1713">
        <v>3882658</v>
      </c>
      <c r="E66" s="1713">
        <v>2942034</v>
      </c>
      <c r="G66" s="1713">
        <v>2258375</v>
      </c>
      <c r="I66" s="1713">
        <v>1733643</v>
      </c>
    </row>
    <row r="67" spans="1:10" s="78" customFormat="1">
      <c r="A67" s="1712" t="s">
        <v>2654</v>
      </c>
      <c r="B67" s="97"/>
    </row>
    <row r="68" spans="1:10" s="78" customFormat="1">
      <c r="A68" s="118" t="s">
        <v>2653</v>
      </c>
      <c r="B68" s="97"/>
      <c r="C68" s="1711">
        <v>408346</v>
      </c>
      <c r="E68" s="1711">
        <v>411544</v>
      </c>
      <c r="F68" s="1711"/>
      <c r="G68" s="1711">
        <v>414106</v>
      </c>
      <c r="H68" s="1711"/>
      <c r="I68" s="1711">
        <v>421467</v>
      </c>
    </row>
    <row r="69" spans="1:10" s="78" customFormat="1">
      <c r="A69" s="98" t="s">
        <v>379</v>
      </c>
      <c r="B69" s="97"/>
      <c r="C69" s="1710">
        <v>143657</v>
      </c>
      <c r="E69" s="1710">
        <v>142306</v>
      </c>
      <c r="G69" s="1710">
        <v>140231</v>
      </c>
      <c r="I69" s="1710">
        <v>139571</v>
      </c>
    </row>
    <row r="70" spans="1:10" s="78" customFormat="1">
      <c r="A70" s="98" t="s">
        <v>431</v>
      </c>
      <c r="B70" s="97"/>
      <c r="C70" s="1710">
        <v>264689</v>
      </c>
      <c r="E70" s="1710">
        <v>269238</v>
      </c>
      <c r="G70" s="1710">
        <v>273875</v>
      </c>
      <c r="I70" s="1710">
        <v>281896</v>
      </c>
    </row>
    <row r="71" spans="1:10" s="330" customFormat="1">
      <c r="A71" s="193"/>
      <c r="B71" s="192"/>
    </row>
    <row r="72" spans="1:10" s="1709" customFormat="1">
      <c r="A72" s="94"/>
      <c r="B72" s="93"/>
      <c r="C72" s="91"/>
      <c r="D72" s="90"/>
      <c r="E72" s="91"/>
      <c r="F72" s="90"/>
      <c r="G72" s="91"/>
      <c r="H72" s="90"/>
      <c r="I72" s="91"/>
      <c r="J72" s="90"/>
    </row>
    <row r="73" spans="1:10" ht="27.75" customHeight="1">
      <c r="A73" s="1768"/>
      <c r="B73" s="1756"/>
      <c r="C73" s="1757"/>
      <c r="D73" s="1756"/>
      <c r="E73" s="1757"/>
      <c r="F73" s="1756"/>
      <c r="G73" s="1757"/>
      <c r="H73" s="1756"/>
      <c r="I73" s="1757"/>
      <c r="J73" s="1756"/>
    </row>
    <row r="74" spans="1:10" ht="27.75" customHeight="1">
      <c r="A74" s="1842"/>
      <c r="B74" s="1756"/>
      <c r="C74" s="1757"/>
      <c r="D74" s="1756"/>
      <c r="E74" s="1757"/>
      <c r="F74" s="1756"/>
      <c r="G74" s="1757"/>
      <c r="H74" s="1756"/>
      <c r="I74" s="1757"/>
      <c r="J74" s="1756"/>
    </row>
    <row r="75" spans="1:10" ht="27.75" customHeight="1">
      <c r="A75" s="1842"/>
      <c r="B75" s="1756"/>
      <c r="C75" s="1757"/>
      <c r="D75" s="1756"/>
      <c r="E75" s="1757"/>
      <c r="F75" s="1756"/>
      <c r="G75" s="1757"/>
      <c r="H75" s="1756"/>
      <c r="I75" s="1757"/>
      <c r="J75" s="1756"/>
    </row>
    <row r="76" spans="1:10" ht="27.75" customHeight="1">
      <c r="A76" s="1842"/>
      <c r="B76" s="1756"/>
      <c r="C76" s="1757"/>
      <c r="D76" s="1756"/>
      <c r="E76" s="1757"/>
      <c r="F76" s="1756"/>
      <c r="G76" s="1757"/>
      <c r="H76" s="1756"/>
      <c r="I76" s="1757"/>
      <c r="J76" s="1756"/>
    </row>
    <row r="77" spans="1:10" ht="27.75" customHeight="1">
      <c r="A77" s="1842"/>
      <c r="B77" s="1756"/>
      <c r="C77" s="1757"/>
      <c r="D77" s="1756"/>
      <c r="E77" s="1757"/>
      <c r="F77" s="1756"/>
      <c r="G77" s="1757"/>
      <c r="H77" s="1756"/>
      <c r="I77" s="1757"/>
      <c r="J77" s="1756"/>
    </row>
    <row r="78" spans="1:10" ht="27.75" customHeight="1">
      <c r="A78" s="1842"/>
      <c r="B78" s="1756"/>
      <c r="C78" s="1757"/>
      <c r="D78" s="1756"/>
      <c r="E78" s="1757"/>
      <c r="F78" s="1756"/>
      <c r="G78" s="1757"/>
      <c r="H78" s="1756"/>
      <c r="I78" s="1757"/>
      <c r="J78" s="1756"/>
    </row>
    <row r="79" spans="1:10" ht="27.75" customHeight="1">
      <c r="A79" s="1842"/>
      <c r="B79" s="1756"/>
      <c r="C79" s="1757"/>
      <c r="D79" s="1756"/>
      <c r="E79" s="1757"/>
      <c r="F79" s="1756"/>
      <c r="G79" s="1757"/>
      <c r="H79" s="1756"/>
      <c r="I79" s="1757"/>
      <c r="J79" s="1756"/>
    </row>
    <row r="80" spans="1:10" ht="27.75" customHeight="1">
      <c r="A80" s="1842"/>
      <c r="B80" s="1756"/>
      <c r="C80" s="1757"/>
      <c r="D80" s="1756"/>
      <c r="E80" s="1757"/>
      <c r="F80" s="1756"/>
      <c r="G80" s="1757"/>
      <c r="H80" s="1756"/>
      <c r="I80" s="1757"/>
      <c r="J80" s="1756"/>
    </row>
    <row r="81" spans="1:10" ht="27.75" customHeight="1">
      <c r="A81" s="1842"/>
      <c r="B81" s="1756"/>
      <c r="C81" s="1757"/>
      <c r="D81" s="1756"/>
      <c r="E81" s="1757"/>
      <c r="F81" s="1756"/>
      <c r="G81" s="1757"/>
      <c r="H81" s="1756"/>
      <c r="I81" s="1757"/>
      <c r="J81" s="1756"/>
    </row>
    <row r="82" spans="1:10" ht="27.75" customHeight="1">
      <c r="A82" s="1842"/>
      <c r="B82" s="1756"/>
      <c r="C82" s="1757"/>
      <c r="D82" s="1756"/>
      <c r="E82" s="1757"/>
      <c r="F82" s="1756"/>
      <c r="G82" s="1757"/>
      <c r="H82" s="1756"/>
      <c r="I82" s="1757"/>
      <c r="J82" s="1756"/>
    </row>
    <row r="83" spans="1:10">
      <c r="A83" s="1708"/>
      <c r="B83" s="9"/>
      <c r="C83" s="11"/>
      <c r="D83" s="9"/>
      <c r="E83" s="11"/>
      <c r="F83" s="9"/>
      <c r="G83" s="11"/>
      <c r="H83" s="9"/>
      <c r="I83" s="11"/>
      <c r="J83" s="9"/>
    </row>
    <row r="84" spans="1:10">
      <c r="A84" s="1708"/>
      <c r="B84" s="9"/>
      <c r="C84" s="9"/>
      <c r="D84" s="9"/>
      <c r="E84" s="9"/>
      <c r="F84" s="9"/>
      <c r="G84" s="9"/>
      <c r="H84" s="9"/>
      <c r="I84" s="9"/>
      <c r="J84" s="9"/>
    </row>
    <row r="85" spans="1:10">
      <c r="A85" s="1708"/>
      <c r="B85" s="9"/>
      <c r="C85" s="11"/>
      <c r="D85" s="9"/>
      <c r="E85" s="11"/>
      <c r="F85" s="9"/>
      <c r="G85" s="11"/>
      <c r="H85" s="9"/>
      <c r="I85" s="11"/>
      <c r="J85" s="9"/>
    </row>
    <row r="86" spans="1:10">
      <c r="A86" s="1708"/>
      <c r="B86" s="9"/>
      <c r="C86" s="9"/>
      <c r="D86" s="9"/>
      <c r="E86" s="9"/>
      <c r="F86" s="9"/>
      <c r="G86" s="9"/>
      <c r="H86" s="9"/>
      <c r="I86" s="9"/>
      <c r="J86" s="9"/>
    </row>
    <row r="87" spans="1:10">
      <c r="A87" s="1708"/>
      <c r="B87" s="9"/>
      <c r="C87" s="11"/>
      <c r="D87" s="9"/>
      <c r="E87" s="11"/>
      <c r="F87" s="9"/>
      <c r="G87" s="11"/>
      <c r="H87" s="9"/>
      <c r="I87" s="11"/>
      <c r="J87" s="9"/>
    </row>
    <row r="88" spans="1:10">
      <c r="A88" s="1708"/>
      <c r="B88" s="9"/>
      <c r="C88" s="12"/>
      <c r="D88" s="9"/>
      <c r="E88" s="12"/>
      <c r="F88" s="9"/>
      <c r="G88" s="12"/>
      <c r="H88" s="9"/>
      <c r="I88" s="12"/>
      <c r="J88" s="9"/>
    </row>
    <row r="89" spans="1:10">
      <c r="A89" s="1708"/>
      <c r="B89" s="9"/>
      <c r="C89" s="9"/>
      <c r="D89" s="9"/>
      <c r="E89" s="9"/>
      <c r="F89" s="9"/>
      <c r="G89" s="9"/>
      <c r="H89" s="9"/>
      <c r="I89" s="9"/>
      <c r="J89" s="9"/>
    </row>
    <row r="90" spans="1:10">
      <c r="A90" s="1708"/>
      <c r="B90" s="9"/>
      <c r="C90" s="9"/>
      <c r="D90" s="9"/>
      <c r="E90" s="9"/>
      <c r="F90" s="9"/>
      <c r="G90" s="9"/>
      <c r="H90" s="9"/>
      <c r="I90" s="9"/>
      <c r="J90" s="9"/>
    </row>
    <row r="91" spans="1:10">
      <c r="B91" s="1706"/>
      <c r="C91" s="1706"/>
      <c r="D91" s="1706"/>
      <c r="E91" s="1707"/>
      <c r="F91" s="1707"/>
    </row>
    <row r="92" spans="1:10">
      <c r="B92" s="1706"/>
      <c r="C92" s="1706"/>
      <c r="D92" s="1706"/>
      <c r="E92" s="1707"/>
      <c r="F92" s="1707"/>
    </row>
    <row r="93" spans="1:10">
      <c r="B93" s="1706"/>
      <c r="C93" s="1706"/>
      <c r="D93" s="1706"/>
      <c r="E93" s="1707"/>
      <c r="F93" s="1707"/>
    </row>
    <row r="94" spans="1:10">
      <c r="B94" s="1706"/>
      <c r="C94" s="1706"/>
      <c r="D94" s="1706"/>
      <c r="E94" s="1707"/>
      <c r="F94" s="1707"/>
    </row>
    <row r="95" spans="1:10">
      <c r="B95" s="1706"/>
      <c r="C95" s="1706"/>
      <c r="D95" s="1706"/>
      <c r="E95" s="1707"/>
      <c r="F95" s="1707"/>
    </row>
    <row r="96" spans="1:10">
      <c r="B96" s="1706"/>
      <c r="C96" s="1706"/>
      <c r="D96" s="1706"/>
      <c r="E96" s="1707"/>
      <c r="F96" s="1707"/>
    </row>
    <row r="97" spans="2:6">
      <c r="B97" s="1706"/>
      <c r="C97" s="1706"/>
      <c r="D97" s="1706"/>
      <c r="E97" s="1707"/>
      <c r="F97" s="1707"/>
    </row>
    <row r="98" spans="2:6">
      <c r="B98" s="1706"/>
      <c r="C98" s="1706"/>
      <c r="D98" s="1706"/>
      <c r="E98" s="1707"/>
      <c r="F98" s="1707"/>
    </row>
    <row r="99" spans="2:6">
      <c r="B99" s="1706"/>
      <c r="C99" s="1706"/>
      <c r="D99" s="1706"/>
      <c r="E99" s="1707"/>
      <c r="F99" s="1707"/>
    </row>
    <row r="100" spans="2:6">
      <c r="B100" s="1706"/>
      <c r="C100" s="1706"/>
      <c r="D100" s="1706"/>
      <c r="E100" s="1707"/>
      <c r="F100" s="1707"/>
    </row>
    <row r="101" spans="2:6">
      <c r="B101" s="1706"/>
      <c r="C101" s="1706"/>
      <c r="D101" s="1706"/>
      <c r="E101" s="1707"/>
      <c r="F101" s="1707"/>
    </row>
    <row r="102" spans="2:6">
      <c r="B102" s="1706"/>
      <c r="C102" s="1706"/>
      <c r="D102" s="1706"/>
      <c r="E102" s="1707"/>
      <c r="F102" s="1707"/>
    </row>
    <row r="103" spans="2:6">
      <c r="B103" s="1706"/>
      <c r="C103" s="1706"/>
      <c r="D103" s="1706"/>
      <c r="E103" s="1707"/>
      <c r="F103" s="1707"/>
    </row>
    <row r="104" spans="2:6">
      <c r="B104" s="1706"/>
      <c r="C104" s="1706"/>
      <c r="D104" s="1706"/>
      <c r="E104" s="1707"/>
      <c r="F104" s="1707"/>
    </row>
    <row r="105" spans="2:6">
      <c r="B105" s="1706"/>
      <c r="C105" s="1706"/>
      <c r="D105" s="1706"/>
      <c r="E105" s="1707"/>
      <c r="F105" s="1707"/>
    </row>
    <row r="106" spans="2:6">
      <c r="B106" s="1706"/>
      <c r="C106" s="1706"/>
      <c r="D106" s="1706"/>
      <c r="E106" s="1707"/>
      <c r="F106" s="1707"/>
    </row>
    <row r="107" spans="2:6">
      <c r="B107" s="1706"/>
      <c r="C107" s="1706"/>
      <c r="D107" s="1706"/>
      <c r="E107" s="1707"/>
      <c r="F107" s="1707"/>
    </row>
    <row r="108" spans="2:6">
      <c r="B108" s="1706"/>
      <c r="C108" s="1706"/>
      <c r="D108" s="1706"/>
      <c r="E108" s="1707"/>
      <c r="F108" s="1707"/>
    </row>
    <row r="109" spans="2:6">
      <c r="B109" s="1706"/>
      <c r="C109" s="1706"/>
      <c r="D109" s="1706"/>
      <c r="E109" s="1707"/>
      <c r="F109" s="1707"/>
    </row>
    <row r="110" spans="2:6">
      <c r="B110" s="1706"/>
      <c r="C110" s="1706"/>
      <c r="D110" s="1706"/>
      <c r="E110" s="1707"/>
      <c r="F110" s="1707"/>
    </row>
    <row r="111" spans="2:6">
      <c r="B111" s="1706"/>
      <c r="C111" s="1706"/>
      <c r="D111" s="1706"/>
      <c r="E111" s="1707"/>
      <c r="F111" s="1707"/>
    </row>
    <row r="112" spans="2:6">
      <c r="B112" s="1706"/>
      <c r="C112" s="1706"/>
      <c r="D112" s="1706"/>
      <c r="E112" s="1707"/>
      <c r="F112" s="1707"/>
    </row>
    <row r="113" spans="2:6">
      <c r="B113" s="1706"/>
      <c r="C113" s="1706"/>
      <c r="D113" s="1706"/>
      <c r="E113" s="1707"/>
      <c r="F113" s="1707"/>
    </row>
    <row r="114" spans="2:6">
      <c r="B114" s="1706"/>
      <c r="C114" s="1706"/>
      <c r="D114" s="1706"/>
      <c r="E114" s="1707"/>
      <c r="F114" s="1707"/>
    </row>
    <row r="115" spans="2:6">
      <c r="B115" s="1706"/>
      <c r="C115" s="1706"/>
      <c r="D115" s="1706"/>
      <c r="E115" s="1707"/>
      <c r="F115" s="1707"/>
    </row>
    <row r="116" spans="2:6">
      <c r="B116" s="1706"/>
      <c r="C116" s="1706"/>
      <c r="D116" s="1706"/>
      <c r="E116" s="1707"/>
      <c r="F116" s="1707"/>
    </row>
    <row r="117" spans="2:6">
      <c r="B117" s="1706"/>
      <c r="C117" s="1706"/>
      <c r="D117" s="1706"/>
      <c r="E117" s="1707"/>
      <c r="F117" s="1707"/>
    </row>
    <row r="118" spans="2:6">
      <c r="B118" s="1706"/>
      <c r="C118" s="1706"/>
      <c r="D118" s="1706"/>
      <c r="E118" s="1707"/>
      <c r="F118" s="1707"/>
    </row>
    <row r="119" spans="2:6">
      <c r="B119" s="1706"/>
      <c r="C119" s="1706"/>
      <c r="D119" s="1706"/>
      <c r="E119" s="1707"/>
      <c r="F119" s="1707"/>
    </row>
    <row r="120" spans="2:6">
      <c r="B120" s="1706"/>
    </row>
    <row r="121" spans="2:6">
      <c r="B121" s="1706"/>
    </row>
    <row r="122" spans="2:6">
      <c r="B122" s="1706"/>
    </row>
    <row r="123" spans="2:6">
      <c r="B123" s="1706"/>
    </row>
    <row r="124" spans="2:6">
      <c r="B124" s="1706"/>
    </row>
    <row r="125" spans="2:6">
      <c r="B125" s="1706"/>
    </row>
    <row r="126" spans="2:6">
      <c r="B126" s="1706"/>
    </row>
    <row r="127" spans="2:6">
      <c r="B127" s="1706"/>
    </row>
    <row r="128" spans="2:6">
      <c r="B128" s="1706"/>
    </row>
    <row r="129" spans="2:2">
      <c r="B129" s="1706"/>
    </row>
    <row r="130" spans="2:2">
      <c r="B130" s="1706"/>
    </row>
    <row r="131" spans="2:2">
      <c r="B131" s="1706"/>
    </row>
    <row r="132" spans="2:2">
      <c r="B132" s="1706"/>
    </row>
    <row r="133" spans="2:2">
      <c r="B133" s="1706"/>
    </row>
    <row r="134" spans="2:2">
      <c r="B134" s="1706"/>
    </row>
    <row r="135" spans="2:2">
      <c r="B135" s="1706"/>
    </row>
    <row r="136" spans="2:2">
      <c r="B136" s="1706"/>
    </row>
  </sheetData>
  <mergeCells count="10">
    <mergeCell ref="A79:J79"/>
    <mergeCell ref="A80:J80"/>
    <mergeCell ref="A81:J81"/>
    <mergeCell ref="A82:J82"/>
    <mergeCell ref="A73:J73"/>
    <mergeCell ref="A74:J74"/>
    <mergeCell ref="A75:J75"/>
    <mergeCell ref="A76:J76"/>
    <mergeCell ref="A77:J77"/>
    <mergeCell ref="A78:J78"/>
  </mergeCells>
  <dataValidations count="2">
    <dataValidation type="list" showInputMessage="1" showErrorMessage="1" sqref="H3 J3">
      <formula1>"1,2"</formula1>
    </dataValidation>
    <dataValidation showInputMessage="1" showErrorMessage="1" sqref="G3 I3"/>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J172"/>
  <sheetViews>
    <sheetView showGridLines="0" zoomScaleNormal="100" workbookViewId="0">
      <pane xSplit="2" ySplit="8" topLeftCell="C9" activePane="bottomRight" state="frozen"/>
      <selection pane="topRight" activeCell="C1" sqref="C1"/>
      <selection pane="bottomLeft" activeCell="A10" sqref="A10"/>
      <selection pane="bottomRight" activeCell="G2" sqref="G2"/>
    </sheetView>
  </sheetViews>
  <sheetFormatPr defaultRowHeight="12.75"/>
  <cols>
    <col min="1" max="1" width="34.7109375" style="6" customWidth="1"/>
    <col min="2" max="2" width="7.28515625" style="5" customWidth="1"/>
    <col min="3" max="3" width="15.42578125" style="4" customWidth="1"/>
    <col min="4" max="4" width="3.7109375" style="4" customWidth="1"/>
    <col min="5" max="5" width="15.140625" style="3" customWidth="1"/>
    <col min="6" max="6" width="2.85546875" style="2" customWidth="1"/>
    <col min="7" max="7" width="14.140625" style="3" customWidth="1"/>
    <col min="8" max="8" width="3.140625" style="2" customWidth="1"/>
    <col min="9" max="9" width="13.85546875" style="3" bestFit="1" customWidth="1"/>
    <col min="10" max="10" width="3.140625" style="2" customWidth="1"/>
    <col min="11" max="16384" width="9.140625" style="1"/>
  </cols>
  <sheetData>
    <row r="1" spans="1:10" s="53" customFormat="1" ht="15.75">
      <c r="A1" s="57" t="s">
        <v>53</v>
      </c>
      <c r="B1" s="66">
        <v>2016</v>
      </c>
      <c r="C1" s="65"/>
      <c r="E1" s="65"/>
      <c r="G1" s="64"/>
      <c r="H1" s="58"/>
      <c r="I1" s="64"/>
      <c r="J1" s="58"/>
    </row>
    <row r="2" spans="1:10" s="53" customFormat="1" ht="15.75">
      <c r="A2" s="57" t="s">
        <v>52</v>
      </c>
      <c r="B2" s="63" t="s">
        <v>51</v>
      </c>
      <c r="C2" s="63" t="s">
        <v>50</v>
      </c>
      <c r="D2" s="58"/>
      <c r="E2" s="62"/>
      <c r="F2" s="60"/>
      <c r="G2" s="62"/>
      <c r="H2" s="58"/>
      <c r="I2" s="62"/>
      <c r="J2" s="58"/>
    </row>
    <row r="3" spans="1:10" s="53" customFormat="1" ht="15.75">
      <c r="A3" s="57" t="s">
        <v>49</v>
      </c>
      <c r="B3" s="61" t="s">
        <v>2766</v>
      </c>
      <c r="C3" s="61" t="s">
        <v>2765</v>
      </c>
      <c r="D3" s="58"/>
      <c r="E3" s="59"/>
      <c r="F3" s="60"/>
      <c r="G3" s="59"/>
      <c r="H3" s="58"/>
      <c r="I3" s="59"/>
      <c r="J3" s="58"/>
    </row>
    <row r="4" spans="1:10" s="53" customFormat="1" ht="15.75">
      <c r="A4" s="57" t="s">
        <v>46</v>
      </c>
      <c r="B4" s="61" t="s">
        <v>2764</v>
      </c>
      <c r="C4" s="61" t="s">
        <v>2763</v>
      </c>
      <c r="D4" s="58"/>
      <c r="E4" s="59"/>
      <c r="F4" s="60"/>
      <c r="G4" s="59"/>
      <c r="H4" s="58"/>
      <c r="I4" s="59"/>
      <c r="J4" s="58"/>
    </row>
    <row r="5" spans="1:10" s="53" customFormat="1" ht="15.75">
      <c r="A5" s="57" t="s">
        <v>43</v>
      </c>
      <c r="B5" s="56" t="s">
        <v>42</v>
      </c>
      <c r="C5" s="56" t="s">
        <v>42</v>
      </c>
      <c r="D5" s="55"/>
      <c r="E5" s="54"/>
      <c r="G5" s="54"/>
      <c r="I5" s="54"/>
    </row>
    <row r="6" spans="1:10" s="41" customFormat="1">
      <c r="A6" s="52"/>
      <c r="B6" s="51"/>
      <c r="C6" s="50"/>
      <c r="D6" s="49"/>
      <c r="E6" s="50"/>
      <c r="F6" s="49"/>
      <c r="G6" s="50"/>
      <c r="H6" s="49"/>
      <c r="I6" s="50" t="s">
        <v>41</v>
      </c>
      <c r="J6" s="49"/>
    </row>
    <row r="7" spans="1:10">
      <c r="C7" s="48" t="s">
        <v>40</v>
      </c>
      <c r="D7" s="47" t="s">
        <v>37</v>
      </c>
      <c r="E7" s="48" t="s">
        <v>40</v>
      </c>
      <c r="F7" s="47" t="s">
        <v>37</v>
      </c>
      <c r="G7" s="48" t="s">
        <v>39</v>
      </c>
      <c r="H7" s="47" t="s">
        <v>37</v>
      </c>
      <c r="I7" s="48" t="s">
        <v>38</v>
      </c>
      <c r="J7" s="47" t="s">
        <v>37</v>
      </c>
    </row>
    <row r="8" spans="1:10"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0" s="29" customFormat="1">
      <c r="A9" s="33" t="s">
        <v>35</v>
      </c>
      <c r="B9" s="32"/>
    </row>
    <row r="10" spans="1:10" s="29" customFormat="1">
      <c r="A10" s="33" t="s">
        <v>2762</v>
      </c>
      <c r="B10" s="32"/>
      <c r="I10" s="72"/>
    </row>
    <row r="11" spans="1:10" s="20" customFormat="1">
      <c r="A11" s="269" t="s">
        <v>2761</v>
      </c>
      <c r="B11" s="23"/>
      <c r="I11" s="69"/>
    </row>
    <row r="12" spans="1:10" s="20" customFormat="1">
      <c r="A12" s="27" t="s">
        <v>2756</v>
      </c>
      <c r="B12" s="23"/>
      <c r="C12" s="37"/>
      <c r="E12" s="37"/>
      <c r="G12" s="395"/>
      <c r="I12" s="69"/>
    </row>
    <row r="13" spans="1:10" s="20" customFormat="1">
      <c r="A13" s="24" t="s">
        <v>2593</v>
      </c>
      <c r="B13" s="23"/>
      <c r="C13" s="1752">
        <v>114</v>
      </c>
      <c r="D13" s="71"/>
      <c r="E13" s="1751">
        <v>148</v>
      </c>
      <c r="F13" s="71"/>
      <c r="G13" s="1751">
        <v>160</v>
      </c>
      <c r="I13" s="71">
        <v>160</v>
      </c>
    </row>
    <row r="14" spans="1:10" s="20" customFormat="1">
      <c r="A14" s="24" t="s">
        <v>1153</v>
      </c>
      <c r="B14" s="23"/>
      <c r="C14" s="1752">
        <v>130</v>
      </c>
      <c r="D14" s="71"/>
      <c r="E14" s="1751">
        <v>150</v>
      </c>
      <c r="F14" s="71"/>
      <c r="G14" s="1751">
        <v>130</v>
      </c>
      <c r="I14" s="71">
        <v>130</v>
      </c>
    </row>
    <row r="15" spans="1:10" s="20" customFormat="1">
      <c r="A15" s="24" t="s">
        <v>2760</v>
      </c>
      <c r="B15" s="23"/>
      <c r="C15" s="1752">
        <v>153</v>
      </c>
      <c r="D15" s="71"/>
      <c r="E15" s="1751">
        <v>151</v>
      </c>
      <c r="F15" s="71"/>
      <c r="G15" s="1751">
        <v>150</v>
      </c>
      <c r="I15" s="71">
        <v>150</v>
      </c>
    </row>
    <row r="16" spans="1:10" s="20" customFormat="1">
      <c r="A16" s="27" t="s">
        <v>2759</v>
      </c>
      <c r="B16" s="23"/>
      <c r="C16" s="1752">
        <v>1171</v>
      </c>
      <c r="D16" s="71"/>
      <c r="E16" s="1751">
        <v>1169</v>
      </c>
      <c r="F16" s="71"/>
      <c r="G16" s="1751">
        <v>1200</v>
      </c>
      <c r="I16" s="71">
        <v>1200</v>
      </c>
    </row>
    <row r="17" spans="1:9" s="20" customFormat="1">
      <c r="A17" s="27" t="s">
        <v>2755</v>
      </c>
      <c r="B17" s="23"/>
      <c r="C17" s="1752">
        <v>1753</v>
      </c>
      <c r="D17" s="71"/>
      <c r="E17" s="1751">
        <v>1630</v>
      </c>
      <c r="F17" s="71"/>
      <c r="G17" s="1751">
        <v>1600</v>
      </c>
      <c r="I17" s="71">
        <v>1600</v>
      </c>
    </row>
    <row r="18" spans="1:9" s="20" customFormat="1">
      <c r="A18" s="27" t="s">
        <v>2758</v>
      </c>
      <c r="B18" s="23"/>
      <c r="C18" s="1752">
        <v>194</v>
      </c>
      <c r="D18" s="71"/>
      <c r="E18" s="1751">
        <v>201</v>
      </c>
      <c r="F18" s="71"/>
      <c r="G18" s="1751">
        <v>200</v>
      </c>
      <c r="I18" s="71">
        <v>200</v>
      </c>
    </row>
    <row r="19" spans="1:9" s="29" customFormat="1">
      <c r="A19" s="33" t="s">
        <v>2757</v>
      </c>
      <c r="B19" s="32"/>
      <c r="C19" s="1752"/>
      <c r="D19" s="265"/>
      <c r="E19" s="1751"/>
      <c r="F19" s="265"/>
      <c r="G19" s="265"/>
      <c r="I19" s="72"/>
    </row>
    <row r="20" spans="1:9" s="20" customFormat="1">
      <c r="A20" s="27" t="s">
        <v>2756</v>
      </c>
      <c r="B20" s="23"/>
      <c r="C20" s="71"/>
      <c r="D20" s="71"/>
      <c r="E20" s="1751"/>
      <c r="F20" s="71"/>
      <c r="G20" s="71"/>
      <c r="I20" s="69"/>
    </row>
    <row r="21" spans="1:9" s="20" customFormat="1">
      <c r="A21" s="24" t="s">
        <v>2593</v>
      </c>
      <c r="B21" s="23"/>
      <c r="C21" s="1752">
        <v>6362</v>
      </c>
      <c r="D21" s="71"/>
      <c r="E21" s="1751">
        <v>6249</v>
      </c>
      <c r="F21" s="1751"/>
      <c r="G21" s="1751">
        <v>6300</v>
      </c>
      <c r="I21" s="71">
        <v>6300</v>
      </c>
    </row>
    <row r="22" spans="1:9" s="20" customFormat="1">
      <c r="A22" s="24" t="s">
        <v>1153</v>
      </c>
      <c r="B22" s="23"/>
      <c r="C22" s="1752">
        <v>6041</v>
      </c>
      <c r="D22" s="71"/>
      <c r="E22" s="1751">
        <v>6132</v>
      </c>
      <c r="F22" s="1751"/>
      <c r="G22" s="1751">
        <v>6300</v>
      </c>
      <c r="I22" s="71">
        <v>6400</v>
      </c>
    </row>
    <row r="23" spans="1:9" s="20" customFormat="1">
      <c r="A23" s="24" t="s">
        <v>2710</v>
      </c>
      <c r="B23" s="23"/>
      <c r="C23" s="1752">
        <v>6387</v>
      </c>
      <c r="D23" s="71"/>
      <c r="E23" s="1751">
        <v>6504</v>
      </c>
      <c r="F23" s="1751"/>
      <c r="G23" s="1751">
        <v>6500</v>
      </c>
      <c r="I23" s="71">
        <v>6400</v>
      </c>
    </row>
    <row r="24" spans="1:9" s="20" customFormat="1">
      <c r="A24" s="27" t="s">
        <v>2755</v>
      </c>
      <c r="B24" s="23"/>
      <c r="C24" s="1752">
        <v>8232</v>
      </c>
      <c r="D24" s="71"/>
      <c r="E24" s="1751">
        <v>10187</v>
      </c>
      <c r="F24" s="1751"/>
      <c r="G24" s="1751">
        <v>11000</v>
      </c>
      <c r="I24" s="71">
        <v>11500</v>
      </c>
    </row>
    <row r="25" spans="1:9" s="29" customFormat="1">
      <c r="A25" s="33" t="s">
        <v>2754</v>
      </c>
      <c r="B25" s="32"/>
      <c r="C25" s="265"/>
      <c r="D25" s="265"/>
      <c r="E25" s="1751"/>
      <c r="F25" s="265"/>
      <c r="G25" s="265"/>
      <c r="I25" s="72"/>
    </row>
    <row r="26" spans="1:9" s="20" customFormat="1">
      <c r="A26" s="27" t="s">
        <v>2753</v>
      </c>
      <c r="B26" s="23"/>
      <c r="C26" s="71"/>
      <c r="D26" s="71"/>
      <c r="E26" s="71"/>
      <c r="F26" s="71"/>
      <c r="G26" s="71"/>
      <c r="I26" s="69"/>
    </row>
    <row r="27" spans="1:9" s="20" customFormat="1">
      <c r="A27" s="24" t="s">
        <v>2593</v>
      </c>
      <c r="B27" s="23"/>
      <c r="C27" s="1752">
        <v>86658</v>
      </c>
      <c r="D27" s="71"/>
      <c r="E27" s="1751">
        <v>88391</v>
      </c>
      <c r="F27" s="1751"/>
      <c r="G27" s="1751">
        <v>86623</v>
      </c>
      <c r="I27" s="71">
        <v>84891</v>
      </c>
    </row>
    <row r="28" spans="1:9" s="20" customFormat="1">
      <c r="A28" s="24" t="s">
        <v>2711</v>
      </c>
      <c r="B28" s="23"/>
      <c r="C28" s="1752">
        <v>87839</v>
      </c>
      <c r="D28" s="71"/>
      <c r="E28" s="1751">
        <v>86416</v>
      </c>
      <c r="F28" s="1751"/>
      <c r="G28" s="1751">
        <v>84688</v>
      </c>
      <c r="I28" s="71">
        <v>82994</v>
      </c>
    </row>
    <row r="29" spans="1:9" s="20" customFormat="1">
      <c r="A29" s="24" t="s">
        <v>1228</v>
      </c>
      <c r="B29" s="23"/>
      <c r="C29" s="1752">
        <v>98720</v>
      </c>
      <c r="D29" s="71"/>
      <c r="E29" s="1751">
        <v>100840</v>
      </c>
      <c r="F29" s="1751"/>
      <c r="G29" s="1751">
        <v>102775</v>
      </c>
      <c r="I29" s="71">
        <v>104672</v>
      </c>
    </row>
    <row r="30" spans="1:9" s="20" customFormat="1">
      <c r="A30" s="27" t="s">
        <v>2752</v>
      </c>
      <c r="B30" s="23"/>
      <c r="C30" s="1752"/>
      <c r="D30" s="71"/>
      <c r="E30" s="1751"/>
      <c r="F30" s="1751"/>
      <c r="G30" s="1751"/>
      <c r="I30" s="69"/>
    </row>
    <row r="31" spans="1:9" s="20" customFormat="1">
      <c r="A31" s="24" t="s">
        <v>2593</v>
      </c>
      <c r="B31" s="23"/>
      <c r="C31" s="1752">
        <v>467096</v>
      </c>
      <c r="D31" s="71"/>
      <c r="E31" s="1751">
        <v>451798</v>
      </c>
      <c r="F31" s="1751"/>
      <c r="G31" s="1751">
        <v>424690</v>
      </c>
      <c r="I31" s="71">
        <v>399209</v>
      </c>
    </row>
    <row r="32" spans="1:9" s="20" customFormat="1">
      <c r="A32" s="24" t="s">
        <v>2711</v>
      </c>
      <c r="B32" s="23"/>
      <c r="C32" s="1752">
        <v>473819</v>
      </c>
      <c r="D32" s="71"/>
      <c r="E32" s="1751">
        <v>455283</v>
      </c>
      <c r="F32" s="1751"/>
      <c r="G32" s="1751">
        <v>427966</v>
      </c>
      <c r="I32" s="71">
        <v>402288</v>
      </c>
    </row>
    <row r="33" spans="1:9" s="20" customFormat="1">
      <c r="A33" s="24" t="s">
        <v>1228</v>
      </c>
      <c r="B33" s="23"/>
      <c r="C33" s="1752">
        <v>40459</v>
      </c>
      <c r="D33" s="71"/>
      <c r="E33" s="1751">
        <v>37547</v>
      </c>
      <c r="F33" s="1751"/>
      <c r="G33" s="1751">
        <v>34271</v>
      </c>
      <c r="I33" s="71">
        <v>31192</v>
      </c>
    </row>
    <row r="34" spans="1:9" s="20" customFormat="1">
      <c r="A34" s="27" t="s">
        <v>2751</v>
      </c>
      <c r="B34" s="23"/>
      <c r="C34" s="1752"/>
      <c r="D34" s="71"/>
      <c r="E34" s="71"/>
      <c r="F34" s="71"/>
      <c r="G34" s="71"/>
      <c r="I34" s="69"/>
    </row>
    <row r="35" spans="1:9" s="20" customFormat="1">
      <c r="A35" s="24" t="s">
        <v>2593</v>
      </c>
      <c r="B35" s="23"/>
      <c r="C35" s="1752">
        <v>6088</v>
      </c>
      <c r="D35" s="71"/>
      <c r="E35" s="1751">
        <v>6245</v>
      </c>
      <c r="F35" s="1751"/>
      <c r="G35" s="1751">
        <v>6183</v>
      </c>
      <c r="I35" s="71">
        <v>6121</v>
      </c>
    </row>
    <row r="36" spans="1:9" s="20" customFormat="1">
      <c r="A36" s="24" t="s">
        <v>2711</v>
      </c>
      <c r="B36" s="23"/>
      <c r="C36" s="1752">
        <v>6004</v>
      </c>
      <c r="D36" s="71"/>
      <c r="E36" s="1751">
        <v>6173</v>
      </c>
      <c r="F36" s="1751"/>
      <c r="G36" s="1751">
        <v>6112</v>
      </c>
      <c r="I36" s="71">
        <v>6050</v>
      </c>
    </row>
    <row r="37" spans="1:9" s="20" customFormat="1">
      <c r="A37" s="24" t="s">
        <v>1228</v>
      </c>
      <c r="B37" s="23"/>
      <c r="C37" s="1752">
        <v>1763</v>
      </c>
      <c r="D37" s="71"/>
      <c r="E37" s="1751">
        <v>1852</v>
      </c>
      <c r="F37" s="1751"/>
      <c r="G37" s="1751">
        <v>1923</v>
      </c>
      <c r="I37" s="71">
        <v>1994</v>
      </c>
    </row>
    <row r="38" spans="1:9" s="20" customFormat="1">
      <c r="A38" s="27" t="s">
        <v>2750</v>
      </c>
      <c r="B38" s="23"/>
      <c r="C38" s="1752"/>
      <c r="D38" s="71"/>
      <c r="E38" s="71"/>
      <c r="F38" s="71"/>
      <c r="G38" s="71"/>
      <c r="I38" s="69"/>
    </row>
    <row r="39" spans="1:9" s="20" customFormat="1">
      <c r="A39" s="24" t="s">
        <v>2593</v>
      </c>
      <c r="B39" s="23"/>
      <c r="C39" s="1752">
        <v>6608</v>
      </c>
      <c r="D39" s="71"/>
      <c r="E39" s="1751">
        <v>8277</v>
      </c>
      <c r="F39" s="1751"/>
      <c r="G39" s="1751">
        <v>9270</v>
      </c>
      <c r="I39" s="71">
        <v>10382</v>
      </c>
    </row>
    <row r="40" spans="1:9" s="20" customFormat="1">
      <c r="A40" s="24" t="s">
        <v>1153</v>
      </c>
      <c r="B40" s="23"/>
      <c r="C40" s="1752">
        <v>5474</v>
      </c>
      <c r="D40" s="71"/>
      <c r="E40" s="1751">
        <v>7120</v>
      </c>
      <c r="F40" s="1751"/>
      <c r="G40" s="1751">
        <v>9270</v>
      </c>
      <c r="I40" s="71">
        <v>10382</v>
      </c>
    </row>
    <row r="41" spans="1:9" s="20" customFormat="1">
      <c r="A41" s="24" t="s">
        <v>1228</v>
      </c>
      <c r="B41" s="23"/>
      <c r="C41" s="1752">
        <v>3558</v>
      </c>
      <c r="D41" s="71"/>
      <c r="E41" s="1751">
        <v>4697</v>
      </c>
      <c r="F41" s="1751"/>
      <c r="G41" s="1751">
        <v>4697</v>
      </c>
      <c r="I41" s="71">
        <v>4697</v>
      </c>
    </row>
    <row r="42" spans="1:9" s="20" customFormat="1">
      <c r="A42" s="27" t="s">
        <v>2749</v>
      </c>
      <c r="B42" s="23"/>
      <c r="C42" s="1752"/>
      <c r="D42" s="71"/>
      <c r="E42" s="71"/>
      <c r="F42" s="71"/>
      <c r="G42" s="71"/>
      <c r="I42" s="69"/>
    </row>
    <row r="43" spans="1:9" s="20" customFormat="1">
      <c r="A43" s="24" t="s">
        <v>2741</v>
      </c>
      <c r="B43" s="23"/>
      <c r="C43" s="1752">
        <v>22069</v>
      </c>
      <c r="D43" s="71"/>
      <c r="E43" s="1751">
        <v>22508</v>
      </c>
      <c r="F43" s="1751"/>
      <c r="G43" s="1751">
        <v>22508</v>
      </c>
      <c r="I43" s="71">
        <v>22508</v>
      </c>
    </row>
    <row r="44" spans="1:9" s="20" customFormat="1">
      <c r="A44" s="24" t="s">
        <v>2746</v>
      </c>
      <c r="B44" s="23"/>
      <c r="C44" s="1752">
        <v>248</v>
      </c>
      <c r="D44" s="71"/>
      <c r="E44" s="1751">
        <v>274</v>
      </c>
      <c r="F44" s="1751"/>
      <c r="G44" s="1751">
        <v>274</v>
      </c>
      <c r="I44" s="71">
        <v>274</v>
      </c>
    </row>
    <row r="45" spans="1:9" s="20" customFormat="1">
      <c r="A45" s="24" t="s">
        <v>2738</v>
      </c>
      <c r="B45" s="23"/>
      <c r="C45" s="1752">
        <v>2951</v>
      </c>
      <c r="D45" s="71"/>
      <c r="E45" s="1751">
        <v>3157</v>
      </c>
      <c r="F45" s="1751"/>
      <c r="G45" s="1751">
        <v>3157</v>
      </c>
      <c r="I45" s="71">
        <v>3157</v>
      </c>
    </row>
    <row r="46" spans="1:9" s="20" customFormat="1">
      <c r="A46" s="24" t="s">
        <v>2745</v>
      </c>
      <c r="B46" s="23"/>
      <c r="C46" s="1752">
        <v>9518</v>
      </c>
      <c r="D46" s="71"/>
      <c r="E46" s="1751">
        <v>9175</v>
      </c>
      <c r="F46" s="1751"/>
      <c r="G46" s="1751">
        <v>9175</v>
      </c>
      <c r="I46" s="71">
        <v>9175</v>
      </c>
    </row>
    <row r="47" spans="1:9" s="20" customFormat="1">
      <c r="A47" s="24" t="s">
        <v>2744</v>
      </c>
      <c r="B47" s="23"/>
      <c r="C47" s="1752">
        <v>7785</v>
      </c>
      <c r="D47" s="71"/>
      <c r="E47" s="1751">
        <v>7554</v>
      </c>
      <c r="F47" s="1751"/>
      <c r="G47" s="1751">
        <v>7554</v>
      </c>
      <c r="I47" s="71">
        <v>7554</v>
      </c>
    </row>
    <row r="48" spans="1:9" s="20" customFormat="1">
      <c r="A48" s="24" t="s">
        <v>2743</v>
      </c>
      <c r="B48" s="23"/>
      <c r="C48" s="1752">
        <v>796</v>
      </c>
      <c r="D48" s="71"/>
      <c r="E48" s="1751">
        <v>798</v>
      </c>
      <c r="F48" s="1751"/>
      <c r="G48" s="1751">
        <v>798</v>
      </c>
      <c r="I48" s="71">
        <v>798</v>
      </c>
    </row>
    <row r="49" spans="1:9" s="20" customFormat="1">
      <c r="A49" s="27" t="s">
        <v>2748</v>
      </c>
      <c r="B49" s="23"/>
      <c r="C49" s="1752"/>
      <c r="D49" s="71"/>
      <c r="E49" s="71"/>
      <c r="F49" s="71"/>
      <c r="G49" s="71"/>
      <c r="I49" s="69"/>
    </row>
    <row r="50" spans="1:9" s="20" customFormat="1">
      <c r="A50" s="24" t="s">
        <v>2747</v>
      </c>
      <c r="B50" s="23"/>
      <c r="C50" s="1752">
        <v>12950</v>
      </c>
      <c r="D50" s="71"/>
      <c r="E50" s="1751">
        <v>12582</v>
      </c>
      <c r="F50" s="1751"/>
      <c r="G50" s="1751">
        <v>12582</v>
      </c>
      <c r="I50" s="71">
        <v>12582</v>
      </c>
    </row>
    <row r="51" spans="1:9" s="20" customFormat="1">
      <c r="A51" s="24" t="s">
        <v>2746</v>
      </c>
      <c r="B51" s="23"/>
      <c r="C51" s="1752">
        <v>230</v>
      </c>
      <c r="D51" s="71"/>
      <c r="E51" s="1751">
        <v>210</v>
      </c>
      <c r="F51" s="1751"/>
      <c r="G51" s="1751">
        <v>210</v>
      </c>
      <c r="I51" s="71">
        <v>210</v>
      </c>
    </row>
    <row r="52" spans="1:9" s="20" customFormat="1">
      <c r="A52" s="24" t="s">
        <v>2738</v>
      </c>
      <c r="B52" s="23"/>
      <c r="C52" s="1752">
        <v>1712</v>
      </c>
      <c r="D52" s="71"/>
      <c r="E52" s="1751">
        <v>1706</v>
      </c>
      <c r="F52" s="1751"/>
      <c r="G52" s="1751">
        <v>1706</v>
      </c>
      <c r="I52" s="71">
        <v>1706</v>
      </c>
    </row>
    <row r="53" spans="1:9" s="20" customFormat="1">
      <c r="A53" s="24" t="s">
        <v>2745</v>
      </c>
      <c r="B53" s="23"/>
      <c r="C53" s="1752">
        <v>4632</v>
      </c>
      <c r="D53" s="71"/>
      <c r="E53" s="1751">
        <v>4380</v>
      </c>
      <c r="F53" s="1751"/>
      <c r="G53" s="1751">
        <v>4380</v>
      </c>
      <c r="I53" s="71">
        <v>4380</v>
      </c>
    </row>
    <row r="54" spans="1:9" s="20" customFormat="1">
      <c r="A54" s="24" t="s">
        <v>2744</v>
      </c>
      <c r="B54" s="23"/>
      <c r="C54" s="1752">
        <v>3381</v>
      </c>
      <c r="D54" s="71"/>
      <c r="E54" s="1751">
        <v>3275</v>
      </c>
      <c r="F54" s="1751"/>
      <c r="G54" s="1751">
        <v>3275</v>
      </c>
      <c r="I54" s="71">
        <v>3275</v>
      </c>
    </row>
    <row r="55" spans="1:9" s="20" customFormat="1">
      <c r="A55" s="24" t="s">
        <v>2743</v>
      </c>
      <c r="B55" s="23"/>
      <c r="C55" s="1752">
        <v>250</v>
      </c>
      <c r="D55" s="71"/>
      <c r="E55" s="1751">
        <v>221</v>
      </c>
      <c r="F55" s="1751"/>
      <c r="G55" s="1751">
        <v>221</v>
      </c>
      <c r="I55" s="71">
        <v>221</v>
      </c>
    </row>
    <row r="56" spans="1:9" s="20" customFormat="1">
      <c r="A56" s="27" t="s">
        <v>2742</v>
      </c>
      <c r="B56" s="23"/>
      <c r="C56" s="71"/>
      <c r="D56" s="71"/>
      <c r="E56" s="71"/>
      <c r="F56" s="71"/>
      <c r="G56" s="71"/>
      <c r="I56" s="69"/>
    </row>
    <row r="57" spans="1:9" s="20" customFormat="1">
      <c r="A57" s="24" t="s">
        <v>2741</v>
      </c>
      <c r="B57" s="23"/>
      <c r="C57" s="1752">
        <v>5436</v>
      </c>
      <c r="D57" s="71"/>
      <c r="E57" s="1751">
        <v>4439</v>
      </c>
      <c r="F57" s="1751"/>
      <c r="G57" s="1751">
        <v>4439</v>
      </c>
      <c r="I57" s="71">
        <v>4439</v>
      </c>
    </row>
    <row r="58" spans="1:9" s="20" customFormat="1">
      <c r="A58" s="27" t="s">
        <v>2740</v>
      </c>
      <c r="B58" s="23"/>
      <c r="C58" s="71"/>
      <c r="D58" s="71"/>
      <c r="E58" s="71"/>
      <c r="F58" s="71"/>
      <c r="G58" s="71"/>
      <c r="I58" s="69"/>
    </row>
    <row r="59" spans="1:9" s="20" customFormat="1">
      <c r="A59" s="24" t="s">
        <v>2739</v>
      </c>
      <c r="B59" s="23"/>
      <c r="C59" s="1752">
        <v>4789</v>
      </c>
      <c r="D59" s="71"/>
      <c r="E59" s="1751">
        <v>4372</v>
      </c>
      <c r="F59" s="1751"/>
      <c r="G59" s="1751">
        <v>4372</v>
      </c>
      <c r="I59" s="71">
        <v>4372</v>
      </c>
    </row>
    <row r="60" spans="1:9" s="20" customFormat="1">
      <c r="A60" s="24" t="s">
        <v>2738</v>
      </c>
      <c r="B60" s="23"/>
      <c r="C60" s="1752">
        <v>308</v>
      </c>
      <c r="D60" s="71"/>
      <c r="E60" s="1751">
        <v>228</v>
      </c>
      <c r="F60" s="1751"/>
      <c r="G60" s="1751">
        <v>228</v>
      </c>
      <c r="I60" s="71">
        <v>228</v>
      </c>
    </row>
    <row r="61" spans="1:9" s="20" customFormat="1">
      <c r="A61" s="24" t="s">
        <v>2737</v>
      </c>
      <c r="B61" s="23"/>
      <c r="C61" s="1752">
        <v>1493</v>
      </c>
      <c r="D61" s="71"/>
      <c r="E61" s="1751">
        <v>1262</v>
      </c>
      <c r="F61" s="1751"/>
      <c r="G61" s="1751">
        <v>1262</v>
      </c>
      <c r="I61" s="71">
        <v>1262</v>
      </c>
    </row>
    <row r="62" spans="1:9" s="20" customFormat="1">
      <c r="A62" s="24" t="s">
        <v>2736</v>
      </c>
      <c r="B62" s="23"/>
      <c r="C62" s="1752">
        <v>539</v>
      </c>
      <c r="D62" s="71"/>
      <c r="E62" s="1751">
        <v>468</v>
      </c>
      <c r="F62" s="1751"/>
      <c r="G62" s="1751">
        <v>468</v>
      </c>
      <c r="I62" s="71">
        <v>468</v>
      </c>
    </row>
    <row r="63" spans="1:9" s="20" customFormat="1">
      <c r="A63" s="24" t="s">
        <v>2735</v>
      </c>
      <c r="B63" s="23"/>
      <c r="C63" s="1752">
        <v>32</v>
      </c>
      <c r="D63" s="71"/>
      <c r="E63" s="1751">
        <v>23</v>
      </c>
      <c r="F63" s="1751"/>
      <c r="G63" s="1751">
        <v>23</v>
      </c>
      <c r="I63" s="71">
        <v>23</v>
      </c>
    </row>
    <row r="64" spans="1:9" s="20" customFormat="1">
      <c r="A64" s="24" t="s">
        <v>2734</v>
      </c>
      <c r="B64" s="23"/>
      <c r="C64" s="1752">
        <v>922</v>
      </c>
      <c r="D64" s="71"/>
      <c r="E64" s="1751">
        <v>771</v>
      </c>
      <c r="F64" s="1751"/>
      <c r="G64" s="1751">
        <v>771</v>
      </c>
      <c r="I64" s="71">
        <v>771</v>
      </c>
    </row>
    <row r="65" spans="1:9" s="20" customFormat="1">
      <c r="A65" s="27" t="s">
        <v>2733</v>
      </c>
      <c r="B65" s="23"/>
      <c r="C65" s="1752"/>
      <c r="D65" s="71"/>
      <c r="E65" s="71"/>
      <c r="F65" s="71"/>
      <c r="G65" s="71"/>
      <c r="I65" s="69"/>
    </row>
    <row r="66" spans="1:9" s="20" customFormat="1">
      <c r="A66" s="27" t="s">
        <v>2732</v>
      </c>
      <c r="B66" s="23"/>
      <c r="C66" s="1752"/>
      <c r="D66" s="71"/>
      <c r="E66" s="71"/>
      <c r="F66" s="71"/>
      <c r="G66" s="71"/>
      <c r="I66" s="69"/>
    </row>
    <row r="67" spans="1:9" s="20" customFormat="1">
      <c r="A67" s="24" t="s">
        <v>2593</v>
      </c>
      <c r="B67" s="23"/>
      <c r="C67" s="1752">
        <v>25364</v>
      </c>
      <c r="D67" s="71"/>
      <c r="E67" s="1751">
        <v>18962</v>
      </c>
      <c r="F67" s="1751"/>
      <c r="G67" s="1751">
        <v>18500</v>
      </c>
      <c r="I67" s="71">
        <v>18500</v>
      </c>
    </row>
    <row r="68" spans="1:9" s="20" customFormat="1">
      <c r="A68" s="24" t="s">
        <v>2592</v>
      </c>
      <c r="B68" s="23"/>
      <c r="C68" s="1752">
        <v>17168</v>
      </c>
      <c r="D68" s="71"/>
      <c r="E68" s="1751">
        <v>15747</v>
      </c>
      <c r="F68" s="1751"/>
      <c r="G68" s="1751">
        <v>17000</v>
      </c>
      <c r="I68" s="71">
        <v>17000</v>
      </c>
    </row>
    <row r="69" spans="1:9" s="20" customFormat="1">
      <c r="A69" s="24" t="s">
        <v>1228</v>
      </c>
      <c r="B69" s="23"/>
      <c r="C69" s="1752">
        <v>43994</v>
      </c>
      <c r="D69" s="71"/>
      <c r="E69" s="1751">
        <v>47209</v>
      </c>
      <c r="F69" s="1751"/>
      <c r="G69" s="1751">
        <v>48709</v>
      </c>
      <c r="I69" s="71">
        <v>50209</v>
      </c>
    </row>
    <row r="70" spans="1:9" s="29" customFormat="1">
      <c r="A70" s="33" t="s">
        <v>2731</v>
      </c>
      <c r="B70" s="32"/>
      <c r="C70" s="265"/>
      <c r="D70" s="265"/>
      <c r="E70" s="265"/>
      <c r="F70" s="265"/>
      <c r="G70" s="265"/>
      <c r="I70" s="72"/>
    </row>
    <row r="71" spans="1:9" s="20" customFormat="1">
      <c r="A71" s="27" t="s">
        <v>2730</v>
      </c>
      <c r="B71" s="23"/>
      <c r="C71" s="71"/>
      <c r="D71" s="71"/>
      <c r="E71" s="71"/>
      <c r="F71" s="71"/>
      <c r="G71" s="71"/>
      <c r="I71" s="69"/>
    </row>
    <row r="72" spans="1:9" s="20" customFormat="1">
      <c r="A72" s="24" t="s">
        <v>2593</v>
      </c>
      <c r="B72" s="23"/>
      <c r="C72" s="1752">
        <v>49305</v>
      </c>
      <c r="D72" s="71"/>
      <c r="E72" s="1751">
        <v>49511</v>
      </c>
      <c r="F72" s="1751"/>
      <c r="G72" s="1751">
        <v>48521</v>
      </c>
      <c r="I72" s="71">
        <v>47551</v>
      </c>
    </row>
    <row r="73" spans="1:9" s="20" customFormat="1">
      <c r="A73" s="24" t="s">
        <v>2711</v>
      </c>
      <c r="B73" s="23"/>
      <c r="C73" s="1752">
        <v>49672</v>
      </c>
      <c r="D73" s="71"/>
      <c r="E73" s="1751">
        <v>49535</v>
      </c>
      <c r="F73" s="1751"/>
      <c r="G73" s="1751">
        <v>48545</v>
      </c>
      <c r="I73" s="71">
        <v>47574</v>
      </c>
    </row>
    <row r="74" spans="1:9" s="20" customFormat="1">
      <c r="A74" s="24" t="s">
        <v>2710</v>
      </c>
      <c r="B74" s="23"/>
      <c r="C74" s="1752">
        <v>16896</v>
      </c>
      <c r="D74" s="71"/>
      <c r="E74" s="1751">
        <v>18262</v>
      </c>
      <c r="F74" s="1751"/>
      <c r="G74" s="1751">
        <v>18250</v>
      </c>
      <c r="I74" s="71">
        <v>18239</v>
      </c>
    </row>
    <row r="75" spans="1:9" s="20" customFormat="1">
      <c r="A75" s="27" t="s">
        <v>2729</v>
      </c>
      <c r="B75" s="23"/>
      <c r="C75" s="71"/>
      <c r="D75" s="71"/>
      <c r="E75" s="71"/>
      <c r="F75" s="71"/>
      <c r="G75" s="71"/>
      <c r="I75" s="69"/>
    </row>
    <row r="76" spans="1:9" s="20" customFormat="1">
      <c r="A76" s="24" t="s">
        <v>2593</v>
      </c>
      <c r="B76" s="23"/>
      <c r="C76" s="1752">
        <v>916</v>
      </c>
      <c r="D76" s="71"/>
      <c r="E76" s="1751">
        <v>909</v>
      </c>
      <c r="F76" s="1751"/>
      <c r="G76" s="1751">
        <v>836</v>
      </c>
      <c r="I76" s="71">
        <v>769</v>
      </c>
    </row>
    <row r="77" spans="1:9" s="20" customFormat="1">
      <c r="A77" s="24" t="s">
        <v>2711</v>
      </c>
      <c r="B77" s="23"/>
      <c r="C77" s="1752">
        <v>952</v>
      </c>
      <c r="D77" s="71"/>
      <c r="E77" s="1751">
        <v>911</v>
      </c>
      <c r="F77" s="1751"/>
      <c r="G77" s="1751">
        <v>838</v>
      </c>
      <c r="I77" s="71">
        <v>771</v>
      </c>
    </row>
    <row r="78" spans="1:9" s="20" customFormat="1">
      <c r="A78" s="24" t="s">
        <v>2710</v>
      </c>
      <c r="B78" s="23"/>
      <c r="C78" s="1752">
        <v>368</v>
      </c>
      <c r="D78" s="71"/>
      <c r="E78" s="1751">
        <v>367</v>
      </c>
      <c r="F78" s="1751"/>
      <c r="G78" s="1751">
        <v>365</v>
      </c>
      <c r="I78" s="71">
        <v>363</v>
      </c>
    </row>
    <row r="79" spans="1:9" s="20" customFormat="1">
      <c r="A79" s="27" t="s">
        <v>2728</v>
      </c>
      <c r="B79" s="23"/>
      <c r="C79" s="1752"/>
      <c r="D79" s="71"/>
      <c r="E79" s="71"/>
      <c r="F79" s="71"/>
      <c r="G79" s="71"/>
      <c r="I79" s="69"/>
    </row>
    <row r="80" spans="1:9" s="20" customFormat="1">
      <c r="A80" s="24" t="s">
        <v>2593</v>
      </c>
      <c r="B80" s="23"/>
      <c r="C80" s="1752">
        <v>892</v>
      </c>
      <c r="D80" s="71"/>
      <c r="E80" s="1751">
        <v>871</v>
      </c>
      <c r="F80" s="1751"/>
      <c r="G80" s="1751">
        <v>888</v>
      </c>
      <c r="I80" s="71">
        <v>906</v>
      </c>
    </row>
    <row r="81" spans="1:9" s="20" customFormat="1">
      <c r="A81" s="24" t="s">
        <v>2711</v>
      </c>
      <c r="B81" s="23"/>
      <c r="C81" s="1752">
        <v>1125</v>
      </c>
      <c r="D81" s="71"/>
      <c r="E81" s="1751">
        <v>1052</v>
      </c>
      <c r="F81" s="1751"/>
      <c r="G81" s="1751">
        <v>1073</v>
      </c>
      <c r="I81" s="71">
        <v>1094</v>
      </c>
    </row>
    <row r="82" spans="1:9" s="20" customFormat="1">
      <c r="A82" s="24" t="s">
        <v>2710</v>
      </c>
      <c r="B82" s="23"/>
      <c r="C82" s="1752">
        <v>822</v>
      </c>
      <c r="D82" s="71"/>
      <c r="E82" s="1751">
        <v>642</v>
      </c>
      <c r="F82" s="1751"/>
      <c r="G82" s="1751">
        <v>457</v>
      </c>
      <c r="I82" s="71">
        <v>269</v>
      </c>
    </row>
    <row r="83" spans="1:9" s="20" customFormat="1">
      <c r="A83" s="27" t="s">
        <v>2727</v>
      </c>
      <c r="B83" s="23"/>
      <c r="C83" s="71"/>
      <c r="D83" s="71"/>
      <c r="E83" s="71"/>
      <c r="F83" s="71"/>
      <c r="G83" s="71"/>
      <c r="I83" s="69"/>
    </row>
    <row r="84" spans="1:9" s="20" customFormat="1">
      <c r="A84" s="24" t="s">
        <v>2726</v>
      </c>
      <c r="B84" s="23"/>
      <c r="C84" s="1752">
        <v>5201</v>
      </c>
      <c r="D84" s="71"/>
      <c r="E84" s="1751">
        <v>5344</v>
      </c>
      <c r="F84" s="1751"/>
      <c r="G84" s="1751">
        <v>7010</v>
      </c>
      <c r="I84" s="71">
        <v>8626</v>
      </c>
    </row>
    <row r="85" spans="1:9" s="20" customFormat="1">
      <c r="A85" s="24" t="s">
        <v>2725</v>
      </c>
      <c r="B85" s="23"/>
      <c r="C85" s="1752">
        <v>3037</v>
      </c>
      <c r="D85" s="71"/>
      <c r="E85" s="1751">
        <v>3511</v>
      </c>
      <c r="F85" s="1751"/>
      <c r="G85" s="1751">
        <v>3979</v>
      </c>
      <c r="I85" s="71">
        <v>4456</v>
      </c>
    </row>
    <row r="86" spans="1:9" s="29" customFormat="1">
      <c r="A86" s="33" t="s">
        <v>2724</v>
      </c>
      <c r="B86" s="32"/>
      <c r="C86" s="71"/>
      <c r="D86" s="265"/>
      <c r="E86" s="265"/>
      <c r="F86" s="265"/>
      <c r="G86" s="265"/>
      <c r="I86" s="72"/>
    </row>
    <row r="87" spans="1:9" s="20" customFormat="1">
      <c r="A87" s="27" t="s">
        <v>2723</v>
      </c>
      <c r="B87" s="23"/>
      <c r="C87" s="71"/>
      <c r="D87" s="71"/>
      <c r="E87" s="71"/>
      <c r="F87" s="71"/>
      <c r="G87" s="71"/>
      <c r="I87" s="69"/>
    </row>
    <row r="88" spans="1:9" s="20" customFormat="1">
      <c r="A88" s="24" t="s">
        <v>2593</v>
      </c>
      <c r="B88" s="23"/>
      <c r="C88" s="1752">
        <v>65351</v>
      </c>
      <c r="D88" s="71"/>
      <c r="E88" s="1751">
        <v>64581</v>
      </c>
      <c r="F88" s="1751"/>
      <c r="G88" s="1751">
        <v>63935</v>
      </c>
      <c r="I88" s="71">
        <v>63296</v>
      </c>
    </row>
    <row r="89" spans="1:9" s="20" customFormat="1">
      <c r="A89" s="24" t="s">
        <v>2711</v>
      </c>
      <c r="B89" s="23"/>
      <c r="C89" s="1752">
        <v>65912</v>
      </c>
      <c r="D89" s="71"/>
      <c r="E89" s="1751">
        <v>64543</v>
      </c>
      <c r="F89" s="1751"/>
      <c r="G89" s="1751">
        <v>63897</v>
      </c>
      <c r="I89" s="71">
        <v>63259</v>
      </c>
    </row>
    <row r="90" spans="1:9" s="20" customFormat="1">
      <c r="A90" s="24" t="s">
        <v>2710</v>
      </c>
      <c r="B90" s="23"/>
      <c r="C90" s="1752">
        <v>18493</v>
      </c>
      <c r="D90" s="71"/>
      <c r="E90" s="1751">
        <v>18651</v>
      </c>
      <c r="F90" s="1751"/>
      <c r="G90" s="1751">
        <v>18689</v>
      </c>
      <c r="I90" s="71">
        <v>18726</v>
      </c>
    </row>
    <row r="91" spans="1:9" s="20" customFormat="1">
      <c r="A91" s="27" t="s">
        <v>2722</v>
      </c>
      <c r="B91" s="23"/>
      <c r="C91" s="1752"/>
      <c r="D91" s="71"/>
      <c r="E91" s="71"/>
      <c r="F91" s="71"/>
      <c r="G91" s="71"/>
      <c r="I91" s="69"/>
    </row>
    <row r="92" spans="1:9" s="20" customFormat="1">
      <c r="A92" s="24" t="s">
        <v>2593</v>
      </c>
      <c r="B92" s="23"/>
      <c r="C92" s="1752">
        <v>34414</v>
      </c>
      <c r="D92" s="71"/>
      <c r="E92" s="1751">
        <v>30886</v>
      </c>
      <c r="F92" s="1751"/>
      <c r="G92" s="1751">
        <v>27489</v>
      </c>
      <c r="I92" s="71">
        <v>24465</v>
      </c>
    </row>
    <row r="93" spans="1:9" s="20" customFormat="1">
      <c r="A93" s="24" t="s">
        <v>2711</v>
      </c>
      <c r="B93" s="23"/>
      <c r="C93" s="1752">
        <v>34857</v>
      </c>
      <c r="D93" s="71"/>
      <c r="E93" s="1751">
        <v>30979</v>
      </c>
      <c r="F93" s="1751"/>
      <c r="G93" s="1751">
        <v>27572</v>
      </c>
      <c r="I93" s="71">
        <v>24539</v>
      </c>
    </row>
    <row r="94" spans="1:9" s="20" customFormat="1">
      <c r="A94" s="24" t="s">
        <v>2710</v>
      </c>
      <c r="B94" s="23"/>
      <c r="C94" s="1752">
        <v>2660</v>
      </c>
      <c r="D94" s="71"/>
      <c r="E94" s="1751">
        <v>2563</v>
      </c>
      <c r="F94" s="1751"/>
      <c r="G94" s="1751">
        <v>2480</v>
      </c>
      <c r="I94" s="71">
        <v>2406</v>
      </c>
    </row>
    <row r="95" spans="1:9" s="20" customFormat="1">
      <c r="A95" s="27" t="s">
        <v>2721</v>
      </c>
      <c r="B95" s="23"/>
      <c r="C95" s="1752"/>
      <c r="D95" s="71"/>
      <c r="E95" s="71"/>
      <c r="F95" s="71"/>
      <c r="G95" s="71"/>
      <c r="I95" s="69"/>
    </row>
    <row r="96" spans="1:9" s="20" customFormat="1">
      <c r="A96" s="24" t="s">
        <v>2593</v>
      </c>
      <c r="B96" s="23"/>
      <c r="C96" s="1752">
        <v>156578</v>
      </c>
      <c r="D96" s="71"/>
      <c r="E96" s="1751">
        <v>157516</v>
      </c>
      <c r="F96" s="1751"/>
      <c r="G96" s="1751">
        <v>158304</v>
      </c>
      <c r="I96" s="71">
        <v>159096</v>
      </c>
    </row>
    <row r="97" spans="1:9" s="20" customFormat="1">
      <c r="A97" s="24" t="s">
        <v>2711</v>
      </c>
      <c r="B97" s="23"/>
      <c r="C97" s="1752">
        <v>156459</v>
      </c>
      <c r="D97" s="71"/>
      <c r="E97" s="1751">
        <v>157387</v>
      </c>
      <c r="F97" s="1751"/>
      <c r="G97" s="1751">
        <v>158174</v>
      </c>
      <c r="I97" s="71">
        <v>158966</v>
      </c>
    </row>
    <row r="98" spans="1:9" s="20" customFormat="1">
      <c r="A98" s="24" t="s">
        <v>2710</v>
      </c>
      <c r="B98" s="23"/>
      <c r="C98" s="1752">
        <v>11293</v>
      </c>
      <c r="D98" s="71"/>
      <c r="E98" s="1751">
        <v>11498</v>
      </c>
      <c r="F98" s="1751"/>
      <c r="G98" s="1751">
        <v>11628</v>
      </c>
      <c r="I98" s="71">
        <v>11758</v>
      </c>
    </row>
    <row r="99" spans="1:9" s="20" customFormat="1">
      <c r="A99" s="27" t="s">
        <v>2720</v>
      </c>
      <c r="B99" s="23"/>
      <c r="C99" s="1752"/>
      <c r="D99" s="71"/>
      <c r="E99" s="71"/>
      <c r="F99" s="71"/>
      <c r="G99" s="71"/>
      <c r="I99" s="69"/>
    </row>
    <row r="100" spans="1:9" s="20" customFormat="1">
      <c r="A100" s="24" t="s">
        <v>2593</v>
      </c>
      <c r="B100" s="23"/>
      <c r="C100" s="1752">
        <v>51005</v>
      </c>
      <c r="D100" s="71"/>
      <c r="E100" s="1751">
        <v>47674</v>
      </c>
      <c r="F100" s="1751"/>
      <c r="G100" s="1751">
        <v>46244</v>
      </c>
      <c r="I100" s="71">
        <v>44857</v>
      </c>
    </row>
    <row r="101" spans="1:9" s="20" customFormat="1">
      <c r="A101" s="24" t="s">
        <v>2711</v>
      </c>
      <c r="B101" s="23"/>
      <c r="C101" s="1752">
        <v>50947</v>
      </c>
      <c r="D101" s="71"/>
      <c r="E101" s="1751">
        <v>47510</v>
      </c>
      <c r="F101" s="1751"/>
      <c r="G101" s="1751">
        <v>46085</v>
      </c>
      <c r="I101" s="71">
        <v>44703</v>
      </c>
    </row>
    <row r="102" spans="1:9" s="20" customFormat="1">
      <c r="A102" s="24" t="s">
        <v>2710</v>
      </c>
      <c r="B102" s="23"/>
      <c r="C102" s="1752">
        <v>1497</v>
      </c>
      <c r="D102" s="71"/>
      <c r="E102" s="1751">
        <v>1604</v>
      </c>
      <c r="F102" s="1751"/>
      <c r="G102" s="1751">
        <v>1763</v>
      </c>
      <c r="I102" s="71">
        <v>1917</v>
      </c>
    </row>
    <row r="103" spans="1:9" s="20" customFormat="1">
      <c r="A103" s="27" t="s">
        <v>2719</v>
      </c>
      <c r="B103" s="23"/>
      <c r="C103" s="1752"/>
      <c r="D103" s="71"/>
      <c r="E103" s="71"/>
      <c r="F103" s="71"/>
      <c r="G103" s="71"/>
      <c r="I103" s="69"/>
    </row>
    <row r="104" spans="1:9" s="20" customFormat="1">
      <c r="A104" s="24" t="s">
        <v>2593</v>
      </c>
      <c r="B104" s="23"/>
      <c r="C104" s="1752">
        <v>4951</v>
      </c>
      <c r="D104" s="71"/>
      <c r="E104" s="1751">
        <v>5133</v>
      </c>
      <c r="F104" s="1751"/>
      <c r="G104" s="1751">
        <v>5005</v>
      </c>
      <c r="I104" s="71">
        <v>4880</v>
      </c>
    </row>
    <row r="105" spans="1:9" s="20" customFormat="1">
      <c r="A105" s="24" t="s">
        <v>2711</v>
      </c>
      <c r="B105" s="23"/>
      <c r="C105" s="1752">
        <v>4585</v>
      </c>
      <c r="D105" s="71"/>
      <c r="E105" s="1751">
        <v>4915</v>
      </c>
      <c r="F105" s="1751"/>
      <c r="G105" s="1751">
        <v>4792</v>
      </c>
      <c r="I105" s="71">
        <v>4673</v>
      </c>
    </row>
    <row r="106" spans="1:9" s="20" customFormat="1">
      <c r="A106" s="24" t="s">
        <v>2710</v>
      </c>
      <c r="B106" s="23"/>
      <c r="C106" s="1752">
        <v>5477</v>
      </c>
      <c r="D106" s="71"/>
      <c r="E106" s="1751">
        <v>5691</v>
      </c>
      <c r="F106" s="1751"/>
      <c r="G106" s="1751">
        <v>5904</v>
      </c>
      <c r="I106" s="71">
        <v>6111</v>
      </c>
    </row>
    <row r="107" spans="1:9" s="20" customFormat="1">
      <c r="A107" s="27" t="s">
        <v>2718</v>
      </c>
      <c r="B107" s="23"/>
      <c r="C107" s="1752"/>
      <c r="D107" s="71"/>
      <c r="E107" s="71"/>
      <c r="F107" s="71"/>
      <c r="G107" s="71"/>
      <c r="I107" s="69"/>
    </row>
    <row r="108" spans="1:9" s="20" customFormat="1">
      <c r="A108" s="24" t="s">
        <v>2593</v>
      </c>
      <c r="B108" s="23"/>
      <c r="C108" s="1752">
        <v>1851</v>
      </c>
      <c r="D108" s="71"/>
      <c r="E108" s="1751">
        <v>1832</v>
      </c>
      <c r="F108" s="1751"/>
      <c r="G108" s="1751">
        <v>1832</v>
      </c>
      <c r="I108" s="71">
        <v>1832</v>
      </c>
    </row>
    <row r="109" spans="1:9" s="20" customFormat="1">
      <c r="A109" s="24" t="s">
        <v>2711</v>
      </c>
      <c r="B109" s="23"/>
      <c r="C109" s="1752">
        <v>1812</v>
      </c>
      <c r="D109" s="71"/>
      <c r="E109" s="1751">
        <v>1848</v>
      </c>
      <c r="F109" s="1751"/>
      <c r="G109" s="1751">
        <v>1848</v>
      </c>
      <c r="I109" s="71">
        <v>1848</v>
      </c>
    </row>
    <row r="110" spans="1:9" s="20" customFormat="1">
      <c r="A110" s="24" t="s">
        <v>2710</v>
      </c>
      <c r="B110" s="23"/>
      <c r="C110" s="1752">
        <v>437</v>
      </c>
      <c r="D110" s="71"/>
      <c r="E110" s="1751">
        <v>421</v>
      </c>
      <c r="F110" s="1751"/>
      <c r="G110" s="1751">
        <v>405</v>
      </c>
      <c r="I110" s="71">
        <v>389</v>
      </c>
    </row>
    <row r="111" spans="1:9" s="20" customFormat="1">
      <c r="A111" s="27" t="s">
        <v>2717</v>
      </c>
      <c r="B111" s="23"/>
      <c r="C111" s="1752"/>
      <c r="D111" s="71"/>
      <c r="E111" s="71"/>
      <c r="F111" s="71"/>
      <c r="G111" s="71"/>
      <c r="I111" s="69"/>
    </row>
    <row r="112" spans="1:9" s="20" customFormat="1">
      <c r="A112" s="24" t="s">
        <v>2593</v>
      </c>
      <c r="B112" s="23"/>
      <c r="C112" s="1752">
        <v>5717</v>
      </c>
      <c r="D112" s="71"/>
      <c r="E112" s="1751">
        <v>5550</v>
      </c>
      <c r="F112" s="1751"/>
      <c r="G112" s="1751">
        <v>5689</v>
      </c>
      <c r="I112" s="71">
        <v>5831</v>
      </c>
    </row>
    <row r="113" spans="1:9" s="20" customFormat="1">
      <c r="A113" s="24" t="s">
        <v>2711</v>
      </c>
      <c r="B113" s="23"/>
      <c r="C113" s="1752">
        <v>5548</v>
      </c>
      <c r="D113" s="71"/>
      <c r="E113" s="1751">
        <v>5507</v>
      </c>
      <c r="F113" s="1751"/>
      <c r="G113" s="1751">
        <v>5645</v>
      </c>
      <c r="I113" s="71">
        <v>5786</v>
      </c>
    </row>
    <row r="114" spans="1:9" s="20" customFormat="1">
      <c r="A114" s="24" t="s">
        <v>2710</v>
      </c>
      <c r="B114" s="23"/>
      <c r="C114" s="1752">
        <v>8277</v>
      </c>
      <c r="D114" s="71"/>
      <c r="E114" s="1751">
        <v>8364</v>
      </c>
      <c r="F114" s="1751"/>
      <c r="G114" s="1751">
        <v>8408</v>
      </c>
      <c r="I114" s="71">
        <v>8453</v>
      </c>
    </row>
    <row r="115" spans="1:9" s="20" customFormat="1">
      <c r="A115" s="27" t="s">
        <v>2716</v>
      </c>
      <c r="B115" s="23"/>
      <c r="C115" s="1752"/>
      <c r="D115" s="71"/>
      <c r="E115" s="1751"/>
      <c r="F115" s="1751"/>
      <c r="G115" s="1751"/>
      <c r="I115" s="69"/>
    </row>
    <row r="116" spans="1:9" s="20" customFormat="1">
      <c r="A116" s="24" t="s">
        <v>2593</v>
      </c>
      <c r="B116" s="23"/>
      <c r="C116" s="1752">
        <v>395</v>
      </c>
      <c r="D116" s="71"/>
      <c r="E116" s="1751">
        <v>340</v>
      </c>
      <c r="F116" s="1751"/>
      <c r="G116" s="1751">
        <v>303</v>
      </c>
      <c r="I116" s="71">
        <v>270</v>
      </c>
    </row>
    <row r="117" spans="1:9" s="20" customFormat="1">
      <c r="A117" s="24" t="s">
        <v>2711</v>
      </c>
      <c r="B117" s="23"/>
      <c r="C117" s="1752">
        <v>401</v>
      </c>
      <c r="D117" s="71"/>
      <c r="E117" s="1751">
        <v>333</v>
      </c>
      <c r="F117" s="1751"/>
      <c r="G117" s="1751">
        <v>303</v>
      </c>
      <c r="I117" s="71">
        <v>270</v>
      </c>
    </row>
    <row r="118" spans="1:9" s="20" customFormat="1">
      <c r="A118" s="24" t="s">
        <v>2710</v>
      </c>
      <c r="B118" s="23"/>
      <c r="C118" s="1752">
        <v>8</v>
      </c>
      <c r="D118" s="71"/>
      <c r="E118" s="1751">
        <v>15</v>
      </c>
      <c r="F118" s="1751"/>
      <c r="G118" s="1751">
        <v>15</v>
      </c>
      <c r="I118" s="71">
        <v>15</v>
      </c>
    </row>
    <row r="119" spans="1:9" s="20" customFormat="1">
      <c r="A119" s="27" t="s">
        <v>2715</v>
      </c>
      <c r="B119" s="23"/>
      <c r="C119" s="1752"/>
      <c r="D119" s="71"/>
      <c r="E119" s="1751"/>
      <c r="F119" s="1751"/>
      <c r="G119" s="1751"/>
      <c r="I119" s="69"/>
    </row>
    <row r="120" spans="1:9" s="20" customFormat="1">
      <c r="A120" s="24" t="s">
        <v>2593</v>
      </c>
      <c r="B120" s="23"/>
      <c r="C120" s="1752">
        <v>596</v>
      </c>
      <c r="D120" s="71"/>
      <c r="E120" s="1751">
        <v>523</v>
      </c>
      <c r="F120" s="1751"/>
      <c r="G120" s="1751">
        <v>471</v>
      </c>
      <c r="I120" s="71">
        <v>424</v>
      </c>
    </row>
    <row r="121" spans="1:9" s="20" customFormat="1">
      <c r="A121" s="24" t="s">
        <v>2711</v>
      </c>
      <c r="B121" s="23"/>
      <c r="C121" s="1752">
        <v>623</v>
      </c>
      <c r="D121" s="71"/>
      <c r="E121" s="1751">
        <v>520</v>
      </c>
      <c r="F121" s="1751"/>
      <c r="G121" s="1751">
        <v>471</v>
      </c>
      <c r="I121" s="71">
        <v>424</v>
      </c>
    </row>
    <row r="122" spans="1:9" s="20" customFormat="1">
      <c r="A122" s="24" t="s">
        <v>2710</v>
      </c>
      <c r="B122" s="23"/>
      <c r="C122" s="1752">
        <v>63</v>
      </c>
      <c r="D122" s="71"/>
      <c r="E122" s="1751">
        <v>64</v>
      </c>
      <c r="F122" s="1751"/>
      <c r="G122" s="1751">
        <v>64</v>
      </c>
      <c r="I122" s="71">
        <v>64</v>
      </c>
    </row>
    <row r="123" spans="1:9" s="20" customFormat="1">
      <c r="A123" s="27" t="s">
        <v>2714</v>
      </c>
      <c r="B123" s="23"/>
      <c r="C123" s="1752"/>
      <c r="D123" s="71"/>
      <c r="E123" s="1751"/>
      <c r="F123" s="1751"/>
      <c r="G123" s="1751"/>
      <c r="I123" s="69"/>
    </row>
    <row r="124" spans="1:9" s="20" customFormat="1">
      <c r="A124" s="24" t="s">
        <v>2593</v>
      </c>
      <c r="B124" s="23"/>
      <c r="C124" s="1752">
        <v>954</v>
      </c>
      <c r="D124" s="71"/>
      <c r="E124" s="1751">
        <v>1026</v>
      </c>
      <c r="F124" s="1751"/>
      <c r="G124" s="1751">
        <v>1005</v>
      </c>
      <c r="I124" s="71">
        <v>985</v>
      </c>
    </row>
    <row r="125" spans="1:9" s="20" customFormat="1">
      <c r="A125" s="24" t="s">
        <v>2711</v>
      </c>
      <c r="B125" s="23"/>
      <c r="C125" s="1752">
        <v>907</v>
      </c>
      <c r="D125" s="71"/>
      <c r="E125" s="1751">
        <v>973</v>
      </c>
      <c r="F125" s="1751"/>
      <c r="G125" s="1751">
        <v>953</v>
      </c>
      <c r="I125" s="71">
        <v>934</v>
      </c>
    </row>
    <row r="126" spans="1:9" s="20" customFormat="1">
      <c r="A126" s="24" t="s">
        <v>2710</v>
      </c>
      <c r="B126" s="23"/>
      <c r="C126" s="1752">
        <v>610</v>
      </c>
      <c r="D126" s="71"/>
      <c r="E126" s="1751">
        <v>665</v>
      </c>
      <c r="F126" s="1751"/>
      <c r="G126" s="1751">
        <v>717</v>
      </c>
      <c r="I126" s="71">
        <v>768</v>
      </c>
    </row>
    <row r="127" spans="1:9" s="20" customFormat="1">
      <c r="A127" s="27" t="s">
        <v>2713</v>
      </c>
      <c r="B127" s="23"/>
      <c r="C127" s="1752"/>
      <c r="D127" s="71"/>
      <c r="E127" s="1751"/>
      <c r="F127" s="1751"/>
      <c r="G127" s="1751"/>
      <c r="I127" s="69"/>
    </row>
    <row r="128" spans="1:9" s="20" customFormat="1">
      <c r="A128" s="24" t="s">
        <v>2593</v>
      </c>
      <c r="B128" s="23"/>
      <c r="C128" s="1752">
        <v>7800</v>
      </c>
      <c r="D128" s="71"/>
      <c r="E128" s="1751">
        <v>7437</v>
      </c>
      <c r="F128" s="1751"/>
      <c r="G128" s="1751">
        <v>7140</v>
      </c>
      <c r="I128" s="71">
        <v>6854</v>
      </c>
    </row>
    <row r="129" spans="1:9" s="20" customFormat="1">
      <c r="A129" s="24" t="s">
        <v>2711</v>
      </c>
      <c r="B129" s="23"/>
      <c r="C129" s="1752">
        <v>7815</v>
      </c>
      <c r="D129" s="71"/>
      <c r="E129" s="1751">
        <v>7458</v>
      </c>
      <c r="F129" s="1751"/>
      <c r="G129" s="1751">
        <v>7160</v>
      </c>
      <c r="I129" s="71">
        <v>6873</v>
      </c>
    </row>
    <row r="130" spans="1:9" s="20" customFormat="1">
      <c r="A130" s="24" t="s">
        <v>2710</v>
      </c>
      <c r="B130" s="23"/>
      <c r="C130" s="1752">
        <v>704</v>
      </c>
      <c r="D130" s="71"/>
      <c r="E130" s="1751">
        <v>678</v>
      </c>
      <c r="F130" s="1751"/>
      <c r="G130" s="1751">
        <v>658</v>
      </c>
      <c r="I130" s="71">
        <v>639</v>
      </c>
    </row>
    <row r="131" spans="1:9" s="20" customFormat="1">
      <c r="A131" s="27" t="s">
        <v>2712</v>
      </c>
      <c r="B131" s="23"/>
      <c r="C131" s="1752"/>
      <c r="D131" s="71"/>
      <c r="E131" s="71"/>
      <c r="F131" s="71"/>
      <c r="G131" s="71"/>
      <c r="I131" s="69"/>
    </row>
    <row r="132" spans="1:9" s="20" customFormat="1">
      <c r="A132" s="24" t="s">
        <v>2593</v>
      </c>
      <c r="B132" s="23"/>
      <c r="C132" s="1752">
        <v>947175</v>
      </c>
      <c r="D132" s="71"/>
      <c r="E132" s="1751">
        <v>928500</v>
      </c>
      <c r="F132" s="1751"/>
      <c r="G132" s="1751">
        <v>894428</v>
      </c>
      <c r="I132" s="71">
        <v>826619</v>
      </c>
    </row>
    <row r="133" spans="1:9" s="20" customFormat="1">
      <c r="A133" s="24" t="s">
        <v>2711</v>
      </c>
      <c r="B133" s="23"/>
      <c r="C133" s="1752">
        <v>954751</v>
      </c>
      <c r="D133" s="71"/>
      <c r="E133" s="1751">
        <v>928463</v>
      </c>
      <c r="F133" s="1751"/>
      <c r="G133" s="1751">
        <v>895392</v>
      </c>
      <c r="I133" s="71">
        <v>863428</v>
      </c>
    </row>
    <row r="134" spans="1:9" s="20" customFormat="1">
      <c r="A134" s="24" t="s">
        <v>2710</v>
      </c>
      <c r="B134" s="23"/>
      <c r="C134" s="1752">
        <v>212105</v>
      </c>
      <c r="D134" s="71"/>
      <c r="E134" s="1751">
        <v>214421</v>
      </c>
      <c r="F134" s="1751"/>
      <c r="G134" s="1751">
        <v>213469</v>
      </c>
      <c r="I134" s="71">
        <v>212672</v>
      </c>
    </row>
    <row r="135" spans="1:9" s="20" customFormat="1">
      <c r="A135" s="27" t="s">
        <v>2709</v>
      </c>
      <c r="B135" s="23"/>
      <c r="C135" s="1752"/>
      <c r="D135" s="71"/>
      <c r="E135" s="71"/>
      <c r="F135" s="71"/>
      <c r="G135" s="71"/>
      <c r="I135" s="69"/>
    </row>
    <row r="136" spans="1:9" s="20" customFormat="1">
      <c r="A136" s="24" t="s">
        <v>2708</v>
      </c>
      <c r="B136" s="23"/>
      <c r="C136" s="1752">
        <v>4390</v>
      </c>
      <c r="D136" s="71"/>
      <c r="E136" s="1751">
        <v>4453</v>
      </c>
      <c r="F136" s="1751"/>
      <c r="G136" s="1751">
        <v>4453</v>
      </c>
      <c r="I136" s="71">
        <v>4453</v>
      </c>
    </row>
    <row r="137" spans="1:9" s="20" customFormat="1">
      <c r="A137" s="24" t="s">
        <v>2707</v>
      </c>
      <c r="B137" s="23"/>
      <c r="C137" s="1752">
        <v>263400</v>
      </c>
      <c r="D137" s="71"/>
      <c r="E137" s="1751">
        <v>267180</v>
      </c>
      <c r="F137" s="1751"/>
      <c r="G137" s="1751">
        <v>267180</v>
      </c>
      <c r="I137" s="71">
        <v>267180</v>
      </c>
    </row>
    <row r="138" spans="1:9" s="29" customFormat="1">
      <c r="A138" s="33" t="s">
        <v>2706</v>
      </c>
      <c r="B138" s="32"/>
      <c r="C138" s="265"/>
      <c r="D138" s="265"/>
      <c r="E138" s="265"/>
      <c r="F138" s="265"/>
      <c r="G138" s="265"/>
      <c r="I138" s="72"/>
    </row>
    <row r="139" spans="1:9" s="20" customFormat="1">
      <c r="A139" s="27" t="s">
        <v>2705</v>
      </c>
      <c r="B139" s="23"/>
      <c r="C139" s="71"/>
      <c r="D139" s="71"/>
      <c r="E139" s="71"/>
      <c r="F139" s="71"/>
      <c r="G139" s="71"/>
      <c r="I139" s="69"/>
    </row>
    <row r="140" spans="1:9" s="20" customFormat="1">
      <c r="A140" s="24" t="s">
        <v>2704</v>
      </c>
      <c r="B140" s="23"/>
      <c r="C140" s="1752">
        <v>192432</v>
      </c>
      <c r="D140" s="71"/>
      <c r="E140" s="1751">
        <v>196539</v>
      </c>
      <c r="F140" s="1751"/>
      <c r="G140" s="1751">
        <v>200725</v>
      </c>
      <c r="I140" s="71">
        <v>204940</v>
      </c>
    </row>
    <row r="141" spans="1:9" s="20" customFormat="1">
      <c r="A141" s="24" t="s">
        <v>2703</v>
      </c>
      <c r="B141" s="23"/>
      <c r="C141" s="1752">
        <v>426698</v>
      </c>
      <c r="D141" s="71"/>
      <c r="E141" s="1751">
        <v>434497</v>
      </c>
      <c r="F141" s="1751"/>
      <c r="G141" s="1751">
        <v>442318</v>
      </c>
      <c r="I141" s="71">
        <v>450280</v>
      </c>
    </row>
    <row r="142" spans="1:9" s="20" customFormat="1">
      <c r="A142" s="24" t="s">
        <v>2702</v>
      </c>
      <c r="B142" s="23"/>
      <c r="C142" s="1752">
        <v>194145</v>
      </c>
      <c r="D142" s="71"/>
      <c r="E142" s="1751">
        <v>206155</v>
      </c>
      <c r="F142" s="1751"/>
      <c r="G142" s="1751">
        <v>218926</v>
      </c>
      <c r="I142" s="71">
        <v>232499</v>
      </c>
    </row>
    <row r="143" spans="1:9" s="20" customFormat="1">
      <c r="A143" s="27" t="s">
        <v>2701</v>
      </c>
      <c r="B143" s="23"/>
      <c r="C143" s="1752"/>
      <c r="D143" s="71"/>
      <c r="E143" s="1751"/>
      <c r="F143" s="1751"/>
      <c r="G143" s="1751"/>
      <c r="I143" s="69"/>
    </row>
    <row r="144" spans="1:9" s="20" customFormat="1">
      <c r="A144" s="24" t="s">
        <v>2700</v>
      </c>
      <c r="B144" s="23"/>
      <c r="C144" s="1752">
        <v>34345</v>
      </c>
      <c r="D144" s="71"/>
      <c r="E144" s="1751">
        <v>32566</v>
      </c>
      <c r="F144" s="1751"/>
      <c r="G144" s="1751">
        <v>30879</v>
      </c>
      <c r="I144" s="71">
        <v>29279</v>
      </c>
    </row>
    <row r="145" spans="1:9" s="20" customFormat="1">
      <c r="A145" s="24" t="s">
        <v>2699</v>
      </c>
      <c r="B145" s="23"/>
      <c r="C145" s="1752">
        <v>2828350</v>
      </c>
      <c r="D145" s="71"/>
      <c r="E145" s="1751">
        <v>2868471</v>
      </c>
      <c r="F145" s="1751"/>
      <c r="G145" s="1751">
        <v>2909203</v>
      </c>
      <c r="I145" s="71">
        <v>2949931</v>
      </c>
    </row>
    <row r="146" spans="1:9" s="20" customFormat="1">
      <c r="A146" s="24" t="s">
        <v>2698</v>
      </c>
      <c r="B146" s="23"/>
      <c r="C146" s="1752">
        <v>2385985</v>
      </c>
      <c r="D146" s="71"/>
      <c r="E146" s="1751">
        <v>2367737</v>
      </c>
      <c r="F146" s="1751"/>
      <c r="G146" s="1751">
        <v>2349624</v>
      </c>
      <c r="I146" s="71">
        <v>2331650</v>
      </c>
    </row>
    <row r="147" spans="1:9" s="20" customFormat="1">
      <c r="A147" s="27" t="s">
        <v>2697</v>
      </c>
      <c r="B147" s="23"/>
      <c r="C147" s="1752">
        <f>SUM(C140:C146)</f>
        <v>6061955</v>
      </c>
      <c r="D147" s="1752"/>
      <c r="E147" s="1751">
        <f>SUM(E140:E146)</f>
        <v>6105965</v>
      </c>
      <c r="F147" s="1751"/>
      <c r="G147" s="1751">
        <f>SUM(G140:G146)</f>
        <v>6151675</v>
      </c>
      <c r="I147" s="71">
        <v>6198579</v>
      </c>
    </row>
    <row r="148" spans="1:9" s="29" customFormat="1">
      <c r="A148" s="33" t="s">
        <v>2696</v>
      </c>
      <c r="B148" s="32"/>
      <c r="C148" s="1752"/>
      <c r="D148" s="265"/>
      <c r="E148" s="1751"/>
      <c r="F148" s="1751"/>
      <c r="G148" s="1751"/>
      <c r="I148" s="72"/>
    </row>
    <row r="149" spans="1:9" s="20" customFormat="1">
      <c r="A149" s="27" t="s">
        <v>2695</v>
      </c>
      <c r="B149" s="23"/>
      <c r="C149" s="1752">
        <v>60069</v>
      </c>
      <c r="D149" s="71"/>
      <c r="E149" s="1751">
        <v>61451</v>
      </c>
      <c r="F149" s="1751"/>
      <c r="G149" s="1751">
        <v>62865</v>
      </c>
      <c r="I149" s="71">
        <v>65000</v>
      </c>
    </row>
    <row r="150" spans="1:9" s="20" customFormat="1">
      <c r="A150" s="27" t="s">
        <v>2694</v>
      </c>
      <c r="B150" s="23"/>
      <c r="C150" s="1752">
        <v>6565</v>
      </c>
      <c r="D150" s="71"/>
      <c r="E150" s="1751">
        <v>5700</v>
      </c>
      <c r="F150" s="1751"/>
      <c r="G150" s="1751">
        <v>5300</v>
      </c>
      <c r="I150" s="71">
        <v>5000</v>
      </c>
    </row>
    <row r="151" spans="1:9" s="20" customFormat="1">
      <c r="A151" s="27" t="s">
        <v>2693</v>
      </c>
      <c r="B151" s="23"/>
      <c r="C151" s="1752">
        <v>36053</v>
      </c>
      <c r="D151" s="71"/>
      <c r="E151" s="1751">
        <v>36053</v>
      </c>
      <c r="F151" s="1751"/>
      <c r="G151" s="1751">
        <v>38036</v>
      </c>
      <c r="I151" s="71">
        <v>40128</v>
      </c>
    </row>
    <row r="152" spans="1:9" s="20" customFormat="1">
      <c r="A152" s="27" t="s">
        <v>2692</v>
      </c>
      <c r="B152" s="23"/>
      <c r="C152" s="1752"/>
      <c r="D152" s="71"/>
      <c r="E152" s="1751"/>
      <c r="F152" s="1751"/>
      <c r="G152" s="1751"/>
      <c r="I152" s="69"/>
    </row>
    <row r="153" spans="1:9" s="20" customFormat="1">
      <c r="A153" s="24" t="s">
        <v>310</v>
      </c>
      <c r="B153" s="23"/>
      <c r="C153" s="1752">
        <v>1461</v>
      </c>
      <c r="D153" s="71"/>
      <c r="E153" s="1751">
        <v>1427</v>
      </c>
      <c r="F153" s="1751"/>
      <c r="G153" s="1751">
        <v>1425</v>
      </c>
      <c r="I153" s="71">
        <v>1425</v>
      </c>
    </row>
    <row r="154" spans="1:9" s="20" customFormat="1">
      <c r="A154" s="24" t="s">
        <v>2691</v>
      </c>
      <c r="B154" s="23"/>
      <c r="C154" s="1752">
        <v>3052</v>
      </c>
      <c r="D154" s="71"/>
      <c r="E154" s="1751">
        <v>2882</v>
      </c>
      <c r="F154" s="1751"/>
      <c r="G154" s="1751">
        <v>3100</v>
      </c>
      <c r="I154" s="71">
        <v>3100</v>
      </c>
    </row>
    <row r="155" spans="1:9" s="20" customFormat="1">
      <c r="A155" s="24" t="s">
        <v>2690</v>
      </c>
      <c r="B155" s="23"/>
      <c r="C155" s="1752">
        <v>1542</v>
      </c>
      <c r="D155" s="71"/>
      <c r="E155" s="1751">
        <v>1470</v>
      </c>
      <c r="F155" s="1751"/>
      <c r="G155" s="1751">
        <v>1500</v>
      </c>
      <c r="I155" s="71">
        <v>1500</v>
      </c>
    </row>
    <row r="156" spans="1:9" s="20" customFormat="1">
      <c r="A156" s="24" t="s">
        <v>2689</v>
      </c>
      <c r="B156" s="23"/>
      <c r="C156" s="1752">
        <v>5653</v>
      </c>
      <c r="D156" s="71"/>
      <c r="E156" s="1751">
        <v>5400</v>
      </c>
      <c r="F156" s="1751"/>
      <c r="G156" s="1751">
        <v>5400</v>
      </c>
      <c r="I156" s="71">
        <v>5400</v>
      </c>
    </row>
    <row r="157" spans="1:9" s="20" customFormat="1">
      <c r="A157" s="24" t="s">
        <v>2688</v>
      </c>
      <c r="B157" s="23"/>
      <c r="C157" s="1752">
        <v>498</v>
      </c>
      <c r="D157" s="71"/>
      <c r="E157" s="1751">
        <v>497</v>
      </c>
      <c r="F157" s="1751"/>
      <c r="G157" s="1751">
        <v>497</v>
      </c>
      <c r="I157" s="71">
        <v>497</v>
      </c>
    </row>
    <row r="158" spans="1:9" s="20" customFormat="1">
      <c r="A158" s="27" t="s">
        <v>2687</v>
      </c>
      <c r="B158" s="23"/>
      <c r="C158" s="1752"/>
      <c r="D158" s="71"/>
      <c r="E158" s="1751"/>
      <c r="F158" s="1751"/>
      <c r="G158" s="1751"/>
      <c r="I158" s="69"/>
    </row>
    <row r="159" spans="1:9" s="20" customFormat="1">
      <c r="A159" s="24" t="s">
        <v>310</v>
      </c>
      <c r="B159" s="23"/>
      <c r="C159" s="1752">
        <v>302</v>
      </c>
      <c r="D159" s="71"/>
      <c r="E159" s="1751">
        <v>362</v>
      </c>
      <c r="F159" s="1751"/>
      <c r="G159" s="1751">
        <v>375</v>
      </c>
      <c r="I159" s="71">
        <v>400</v>
      </c>
    </row>
    <row r="160" spans="1:9" s="20" customFormat="1">
      <c r="A160" s="24" t="s">
        <v>1562</v>
      </c>
      <c r="B160" s="23"/>
      <c r="C160" s="1752">
        <v>213</v>
      </c>
      <c r="D160" s="71"/>
      <c r="E160" s="1751">
        <v>318</v>
      </c>
      <c r="F160" s="1751"/>
      <c r="G160" s="1751">
        <v>325</v>
      </c>
      <c r="I160" s="71">
        <v>350</v>
      </c>
    </row>
    <row r="161" spans="1:10" s="20" customFormat="1">
      <c r="A161" s="24" t="s">
        <v>2686</v>
      </c>
      <c r="B161" s="23"/>
      <c r="C161" s="1752">
        <v>213</v>
      </c>
      <c r="D161" s="71"/>
      <c r="E161" s="1751">
        <v>318</v>
      </c>
      <c r="F161" s="1751"/>
      <c r="G161" s="1751">
        <v>325</v>
      </c>
      <c r="I161" s="71">
        <v>350</v>
      </c>
    </row>
    <row r="162" spans="1:10" s="20" customFormat="1">
      <c r="A162" s="24" t="s">
        <v>2685</v>
      </c>
      <c r="B162" s="23"/>
      <c r="C162" s="1752">
        <v>43</v>
      </c>
      <c r="D162" s="71"/>
      <c r="E162" s="1751">
        <v>49</v>
      </c>
      <c r="F162" s="1751"/>
      <c r="G162" s="1751">
        <v>56</v>
      </c>
      <c r="I162" s="71">
        <v>70</v>
      </c>
    </row>
    <row r="163" spans="1:10" s="20" customFormat="1">
      <c r="A163" s="27" t="s">
        <v>2684</v>
      </c>
      <c r="B163" s="23"/>
      <c r="C163" s="1752"/>
      <c r="D163" s="71"/>
      <c r="E163" s="1751"/>
      <c r="F163" s="1751"/>
      <c r="G163" s="1751"/>
      <c r="I163" s="69"/>
    </row>
    <row r="164" spans="1:10" s="20" customFormat="1">
      <c r="A164" s="24" t="s">
        <v>2683</v>
      </c>
      <c r="B164" s="23"/>
      <c r="C164" s="1752">
        <v>313640</v>
      </c>
      <c r="D164" s="71"/>
      <c r="E164" s="1751">
        <v>311396</v>
      </c>
      <c r="F164" s="1751"/>
      <c r="G164" s="1751">
        <v>311000</v>
      </c>
      <c r="I164" s="71">
        <v>311000</v>
      </c>
    </row>
    <row r="165" spans="1:10" s="20" customFormat="1" ht="15">
      <c r="A165" s="24" t="s">
        <v>2405</v>
      </c>
      <c r="B165" s="23"/>
      <c r="C165" s="1750">
        <v>1335110386</v>
      </c>
      <c r="D165" s="74"/>
      <c r="E165" s="1749">
        <v>1354957807</v>
      </c>
      <c r="F165" s="1749"/>
      <c r="G165" s="1749">
        <v>1364442512</v>
      </c>
      <c r="I165" s="74">
        <v>1373993609</v>
      </c>
    </row>
    <row r="166" spans="1:10" s="20" customFormat="1">
      <c r="A166" s="24"/>
      <c r="B166" s="23"/>
      <c r="E166" s="69"/>
    </row>
    <row r="167" spans="1:10" s="14" customFormat="1">
      <c r="A167" s="19" t="s">
        <v>1</v>
      </c>
      <c r="B167" s="18"/>
      <c r="C167" s="373"/>
      <c r="D167" s="1585"/>
      <c r="E167" s="1586"/>
      <c r="F167" s="1585"/>
      <c r="G167" s="1586"/>
      <c r="H167" s="1585"/>
      <c r="I167" s="1586"/>
      <c r="J167" s="1585"/>
    </row>
    <row r="168" spans="1:10" ht="17.25" customHeight="1">
      <c r="A168" s="1793" t="s">
        <v>2682</v>
      </c>
      <c r="B168" s="1843"/>
      <c r="C168" s="1844"/>
      <c r="D168" s="1843"/>
      <c r="E168" s="1844"/>
      <c r="F168" s="1843"/>
      <c r="G168" s="1844"/>
      <c r="H168" s="1843"/>
      <c r="I168" s="1844"/>
      <c r="J168" s="1843"/>
    </row>
    <row r="169" spans="1:10" ht="15.75" customHeight="1">
      <c r="A169" s="1758" t="s">
        <v>2681</v>
      </c>
      <c r="B169" s="1756"/>
      <c r="C169" s="1757"/>
      <c r="D169" s="1756"/>
      <c r="E169" s="1757"/>
      <c r="F169" s="1756"/>
      <c r="G169" s="1757"/>
      <c r="H169" s="1756"/>
      <c r="I169" s="1757"/>
      <c r="J169" s="1756"/>
    </row>
    <row r="170" spans="1:10" ht="15" customHeight="1">
      <c r="A170" s="195" t="s">
        <v>2680</v>
      </c>
    </row>
    <row r="171" spans="1:10" ht="15" customHeight="1">
      <c r="A171" s="1759"/>
      <c r="B171" s="1759"/>
      <c r="C171" s="1759"/>
      <c r="D171" s="1759"/>
      <c r="E171" s="1759"/>
      <c r="F171" s="1759"/>
      <c r="G171" s="1759"/>
      <c r="H171" s="1759"/>
      <c r="I171" s="1759"/>
      <c r="J171" s="1759"/>
    </row>
    <row r="172" spans="1:10" ht="27.75" customHeight="1">
      <c r="A172" s="1759" t="s">
        <v>113</v>
      </c>
      <c r="B172" s="1759"/>
      <c r="C172" s="1759"/>
      <c r="D172" s="1759"/>
      <c r="E172" s="1759"/>
      <c r="F172" s="1759"/>
      <c r="G172" s="1759"/>
      <c r="H172" s="1759"/>
      <c r="I172" s="1759"/>
      <c r="J172" s="1759"/>
    </row>
  </sheetData>
  <mergeCells count="4">
    <mergeCell ref="A168:J168"/>
    <mergeCell ref="A169:J169"/>
    <mergeCell ref="A171:J171"/>
    <mergeCell ref="A172:J172"/>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58"/>
  <sheetViews>
    <sheetView showGridLines="0" zoomScaleNormal="100" zoomScaleSheetLayoutView="100" workbookViewId="0">
      <pane xSplit="2" ySplit="8" topLeftCell="C9" activePane="bottomRight" state="frozen"/>
      <selection activeCell="C9" sqref="C9"/>
      <selection pane="topRight" activeCell="C9" sqref="C9"/>
      <selection pane="bottomLeft" activeCell="C9" sqref="C9"/>
      <selection pane="bottomRight" activeCell="C9" sqref="C9"/>
    </sheetView>
  </sheetViews>
  <sheetFormatPr defaultRowHeight="12.75"/>
  <cols>
    <col min="1" max="1" width="45.7109375" style="6" customWidth="1"/>
    <col min="2" max="2" width="7.28515625" style="5" customWidth="1"/>
    <col min="3" max="3" width="13.7109375" style="4" customWidth="1"/>
    <col min="4" max="4" width="3" style="4" customWidth="1"/>
    <col min="5" max="5" width="13.7109375" style="3" customWidth="1"/>
    <col min="6" max="6" width="2.85546875" style="2" customWidth="1"/>
    <col min="7" max="7" width="13.7109375" style="3" customWidth="1"/>
    <col min="8" max="8" width="3.140625" style="2" bestFit="1" customWidth="1"/>
    <col min="9" max="9" width="13.7109375" style="3" customWidth="1"/>
    <col min="10" max="10" width="3.140625" style="2" bestFit="1" customWidth="1"/>
    <col min="11" max="11" width="13.7109375" style="3" customWidth="1"/>
    <col min="12" max="12" width="2.85546875" style="2" customWidth="1"/>
    <col min="13" max="13" width="3.42578125" style="1" customWidth="1"/>
    <col min="14" max="16384" width="9.140625" style="1"/>
  </cols>
  <sheetData>
    <row r="1" spans="1:13" s="53" customFormat="1" ht="15.75">
      <c r="A1" s="57" t="s">
        <v>53</v>
      </c>
      <c r="B1" s="66">
        <v>2016</v>
      </c>
      <c r="C1" s="65"/>
      <c r="E1" s="65"/>
      <c r="G1" s="64"/>
      <c r="H1" s="58"/>
      <c r="I1" s="64"/>
      <c r="J1" s="58"/>
    </row>
    <row r="2" spans="1:13" s="53" customFormat="1" ht="15.75">
      <c r="A2" s="57" t="s">
        <v>52</v>
      </c>
      <c r="B2" s="63" t="s">
        <v>51</v>
      </c>
      <c r="C2" s="63" t="s">
        <v>50</v>
      </c>
      <c r="D2" s="58"/>
      <c r="E2" s="62"/>
      <c r="F2" s="60"/>
      <c r="G2" s="62"/>
      <c r="H2" s="58"/>
      <c r="I2" s="62"/>
      <c r="J2" s="58"/>
    </row>
    <row r="3" spans="1:13" s="53" customFormat="1" ht="15.75">
      <c r="A3" s="57" t="s">
        <v>49</v>
      </c>
      <c r="B3" s="61" t="s">
        <v>339</v>
      </c>
      <c r="C3" s="61" t="s">
        <v>338</v>
      </c>
      <c r="D3" s="58"/>
      <c r="E3" s="59"/>
      <c r="F3" s="60"/>
      <c r="G3" s="59"/>
      <c r="H3" s="58"/>
      <c r="I3" s="59"/>
      <c r="J3" s="58"/>
    </row>
    <row r="4" spans="1:13" s="53" customFormat="1" ht="15.75">
      <c r="A4" s="57" t="s">
        <v>46</v>
      </c>
      <c r="B4" s="61" t="s">
        <v>198</v>
      </c>
      <c r="C4" s="61" t="s">
        <v>337</v>
      </c>
      <c r="D4" s="58"/>
      <c r="E4" s="59"/>
      <c r="F4" s="60"/>
      <c r="G4" s="59"/>
      <c r="H4" s="58"/>
      <c r="I4" s="59"/>
      <c r="J4" s="58"/>
    </row>
    <row r="5" spans="1:13" s="53" customFormat="1" ht="15.75">
      <c r="A5" s="57" t="s">
        <v>43</v>
      </c>
      <c r="B5" s="56" t="s">
        <v>42</v>
      </c>
      <c r="C5" s="56" t="s">
        <v>42</v>
      </c>
      <c r="D5" s="55"/>
      <c r="E5" s="54"/>
      <c r="G5" s="54"/>
      <c r="I5" s="54"/>
    </row>
    <row r="6" spans="1:13" s="41" customFormat="1">
      <c r="A6" s="52"/>
      <c r="B6" s="51"/>
      <c r="C6" s="50"/>
      <c r="D6" s="49"/>
      <c r="E6" s="50"/>
      <c r="F6" s="49"/>
      <c r="G6" s="50"/>
      <c r="H6" s="49"/>
      <c r="I6" s="50" t="s">
        <v>41</v>
      </c>
      <c r="J6" s="49"/>
    </row>
    <row r="7" spans="1:13">
      <c r="C7" s="48" t="s">
        <v>40</v>
      </c>
      <c r="D7" s="47" t="s">
        <v>37</v>
      </c>
      <c r="E7" s="48" t="s">
        <v>40</v>
      </c>
      <c r="F7" s="47" t="s">
        <v>37</v>
      </c>
      <c r="G7" s="48" t="s">
        <v>39</v>
      </c>
      <c r="H7" s="47" t="s">
        <v>37</v>
      </c>
      <c r="I7" s="48" t="s">
        <v>38</v>
      </c>
      <c r="J7" s="47" t="s">
        <v>37</v>
      </c>
      <c r="K7" s="1"/>
      <c r="L7" s="1"/>
    </row>
    <row r="8" spans="1:13" s="41" customFormat="1" ht="14.25">
      <c r="A8" s="46"/>
      <c r="B8" s="45"/>
      <c r="C8" s="44" t="str">
        <f>"FY " &amp; FiscalYear - 3</f>
        <v>FY 2013</v>
      </c>
      <c r="D8" s="42" t="s">
        <v>36</v>
      </c>
      <c r="E8" s="44" t="str">
        <f>"FY " &amp; FiscalYear - 2</f>
        <v>FY 2014</v>
      </c>
      <c r="F8" s="42" t="s">
        <v>36</v>
      </c>
      <c r="G8" s="43" t="str">
        <f>"FY " &amp; FiscalYear - 1</f>
        <v>FY 2015</v>
      </c>
      <c r="H8" s="42" t="s">
        <v>36</v>
      </c>
      <c r="I8" s="43" t="str">
        <f>"FY " &amp; FiscalYear</f>
        <v>FY 2016</v>
      </c>
      <c r="J8" s="42" t="s">
        <v>36</v>
      </c>
    </row>
    <row r="9" spans="1:13" s="14" customFormat="1" ht="12" customHeight="1">
      <c r="A9" s="33" t="s">
        <v>336</v>
      </c>
      <c r="B9" s="18"/>
      <c r="C9" s="318"/>
      <c r="D9" s="318"/>
      <c r="E9" s="318"/>
      <c r="F9" s="318"/>
      <c r="G9" s="318"/>
      <c r="H9" s="318"/>
      <c r="I9" s="318"/>
      <c r="J9" s="318"/>
    </row>
    <row r="10" spans="1:13">
      <c r="A10" s="33" t="s">
        <v>35</v>
      </c>
      <c r="B10" s="32"/>
      <c r="C10" s="3"/>
      <c r="D10" s="3"/>
      <c r="F10" s="3"/>
      <c r="H10" s="3"/>
      <c r="J10" s="3"/>
      <c r="K10" s="9"/>
      <c r="L10" s="9"/>
      <c r="M10" s="240"/>
    </row>
    <row r="11" spans="1:13">
      <c r="A11" s="33" t="s">
        <v>311</v>
      </c>
      <c r="B11" s="32"/>
      <c r="C11" s="3"/>
      <c r="D11" s="3"/>
      <c r="F11" s="3"/>
      <c r="H11" s="3"/>
      <c r="J11" s="3"/>
      <c r="K11" s="9"/>
      <c r="L11" s="9"/>
    </row>
    <row r="12" spans="1:13">
      <c r="A12" s="27" t="s">
        <v>310</v>
      </c>
      <c r="B12" s="23"/>
      <c r="C12" s="3"/>
      <c r="D12" s="3"/>
      <c r="F12" s="3"/>
      <c r="H12" s="3"/>
      <c r="J12" s="3"/>
      <c r="K12" s="9"/>
      <c r="L12" s="9"/>
    </row>
    <row r="13" spans="1:13">
      <c r="A13" s="24" t="s">
        <v>309</v>
      </c>
      <c r="B13" s="23"/>
      <c r="C13" s="3"/>
      <c r="D13" s="3"/>
      <c r="F13" s="3"/>
      <c r="H13" s="3"/>
      <c r="J13" s="3"/>
      <c r="K13" s="9"/>
      <c r="L13" s="9"/>
    </row>
    <row r="14" spans="1:13">
      <c r="A14" s="70" t="s">
        <v>307</v>
      </c>
      <c r="B14" s="23"/>
      <c r="C14" s="298">
        <v>359</v>
      </c>
      <c r="D14" s="277"/>
      <c r="E14" s="298">
        <v>232</v>
      </c>
      <c r="F14" s="277"/>
      <c r="G14" s="297">
        <v>184</v>
      </c>
      <c r="H14" s="3"/>
      <c r="I14" s="3">
        <v>184</v>
      </c>
      <c r="J14" s="3"/>
      <c r="K14" s="9"/>
      <c r="L14" s="9"/>
    </row>
    <row r="15" spans="1:13">
      <c r="A15" s="70" t="s">
        <v>306</v>
      </c>
      <c r="B15" s="23"/>
      <c r="C15" s="298">
        <v>21</v>
      </c>
      <c r="D15" s="277"/>
      <c r="E15" s="298">
        <v>14</v>
      </c>
      <c r="F15" s="277"/>
      <c r="G15" s="297">
        <v>5</v>
      </c>
      <c r="H15" s="3"/>
      <c r="I15" s="3">
        <v>5</v>
      </c>
      <c r="J15" s="3"/>
      <c r="K15" s="9"/>
      <c r="L15" s="9"/>
    </row>
    <row r="16" spans="1:13">
      <c r="A16" s="24" t="s">
        <v>308</v>
      </c>
      <c r="B16" s="23"/>
      <c r="C16" s="277"/>
      <c r="D16" s="277"/>
      <c r="E16" s="298"/>
      <c r="F16" s="277"/>
      <c r="G16" s="277"/>
      <c r="H16" s="3"/>
      <c r="J16" s="3"/>
      <c r="K16" s="9"/>
      <c r="L16" s="9"/>
    </row>
    <row r="17" spans="1:12">
      <c r="A17" s="70" t="s">
        <v>307</v>
      </c>
      <c r="B17" s="23"/>
      <c r="C17" s="298">
        <v>0</v>
      </c>
      <c r="D17" s="277"/>
      <c r="E17" s="298">
        <v>0</v>
      </c>
      <c r="F17" s="277"/>
      <c r="G17" s="297">
        <v>0</v>
      </c>
      <c r="H17" s="3"/>
      <c r="I17" s="3">
        <v>0</v>
      </c>
      <c r="J17" s="3"/>
      <c r="K17" s="9"/>
      <c r="L17" s="9"/>
    </row>
    <row r="18" spans="1:12">
      <c r="A18" s="70"/>
      <c r="B18" s="23"/>
      <c r="C18" s="277"/>
      <c r="D18" s="277"/>
      <c r="E18" s="277"/>
      <c r="F18" s="277"/>
      <c r="G18" s="277"/>
      <c r="H18" s="3"/>
      <c r="J18" s="3"/>
      <c r="K18" s="9"/>
      <c r="L18" s="9"/>
    </row>
    <row r="19" spans="1:12">
      <c r="A19" s="33" t="s">
        <v>305</v>
      </c>
      <c r="B19" s="32"/>
      <c r="C19" s="277"/>
      <c r="D19" s="277"/>
      <c r="E19" s="277"/>
      <c r="F19" s="277"/>
      <c r="G19" s="277"/>
      <c r="H19" s="3"/>
      <c r="J19" s="3"/>
      <c r="K19" s="9"/>
      <c r="L19" s="9"/>
    </row>
    <row r="20" spans="1:12">
      <c r="A20" s="296" t="s">
        <v>304</v>
      </c>
      <c r="B20" s="295"/>
      <c r="C20" s="314">
        <v>2055</v>
      </c>
      <c r="D20" s="277"/>
      <c r="E20" s="281">
        <v>2070</v>
      </c>
      <c r="F20" s="277"/>
      <c r="G20" s="313">
        <v>2022</v>
      </c>
      <c r="H20" s="3"/>
      <c r="I20" s="275">
        <v>2022</v>
      </c>
      <c r="J20" s="3"/>
      <c r="K20" s="9"/>
      <c r="L20" s="9"/>
    </row>
    <row r="21" spans="1:12">
      <c r="A21" s="27" t="s">
        <v>170</v>
      </c>
      <c r="B21" s="23"/>
      <c r="C21" s="314">
        <v>1869</v>
      </c>
      <c r="D21" s="277"/>
      <c r="E21" s="281">
        <v>1834</v>
      </c>
      <c r="F21" s="277"/>
      <c r="G21" s="313">
        <v>1796</v>
      </c>
      <c r="H21" s="3"/>
      <c r="I21" s="275">
        <v>1796</v>
      </c>
      <c r="J21" s="3"/>
      <c r="K21" s="9"/>
      <c r="L21" s="9"/>
    </row>
    <row r="22" spans="1:12">
      <c r="A22" s="27" t="s">
        <v>314</v>
      </c>
      <c r="B22" s="23"/>
      <c r="C22" s="291">
        <v>46010</v>
      </c>
      <c r="D22" s="278" t="s">
        <v>113</v>
      </c>
      <c r="E22" s="290">
        <v>47495</v>
      </c>
      <c r="F22" s="277"/>
      <c r="G22" s="289">
        <v>47418</v>
      </c>
      <c r="H22" s="3"/>
      <c r="I22" s="288">
        <v>44408</v>
      </c>
      <c r="J22" s="3"/>
      <c r="K22" s="9"/>
      <c r="L22" s="9"/>
    </row>
    <row r="23" spans="1:12">
      <c r="A23" s="27" t="s">
        <v>313</v>
      </c>
      <c r="B23" s="23"/>
      <c r="C23" s="287">
        <v>126.05</v>
      </c>
      <c r="D23" s="276"/>
      <c r="E23" s="286">
        <v>130.12</v>
      </c>
      <c r="F23" s="277"/>
      <c r="G23" s="285">
        <v>129.91</v>
      </c>
      <c r="H23" s="3"/>
      <c r="I23" s="284">
        <v>121.33</v>
      </c>
      <c r="J23" s="3"/>
      <c r="K23" s="9"/>
    </row>
    <row r="24" spans="1:12">
      <c r="A24" s="27"/>
      <c r="B24" s="23"/>
      <c r="C24" s="3"/>
      <c r="D24" s="3"/>
      <c r="F24" s="3"/>
      <c r="H24" s="3"/>
      <c r="J24" s="3"/>
      <c r="K24" s="9"/>
    </row>
    <row r="25" spans="1:12">
      <c r="A25" s="283" t="s">
        <v>335</v>
      </c>
      <c r="B25" s="6"/>
      <c r="C25" s="3"/>
      <c r="D25" s="3"/>
      <c r="F25" s="3"/>
      <c r="H25" s="3"/>
      <c r="J25" s="3"/>
    </row>
    <row r="26" spans="1:12">
      <c r="A26" s="33" t="s">
        <v>35</v>
      </c>
      <c r="B26" s="32"/>
      <c r="C26" s="3"/>
      <c r="D26" s="3"/>
      <c r="F26" s="3"/>
      <c r="H26" s="3"/>
      <c r="J26" s="3"/>
    </row>
    <row r="27" spans="1:12">
      <c r="A27" s="33" t="s">
        <v>311</v>
      </c>
      <c r="B27" s="32"/>
      <c r="C27" s="3"/>
      <c r="D27" s="3"/>
      <c r="F27" s="3"/>
      <c r="H27" s="3"/>
      <c r="J27" s="3"/>
    </row>
    <row r="28" spans="1:12">
      <c r="A28" s="27" t="s">
        <v>310</v>
      </c>
      <c r="B28" s="23"/>
      <c r="C28" s="3"/>
      <c r="D28" s="3"/>
      <c r="F28" s="3"/>
      <c r="H28" s="3"/>
      <c r="J28" s="3"/>
    </row>
    <row r="29" spans="1:12">
      <c r="A29" s="24" t="s">
        <v>309</v>
      </c>
      <c r="B29" s="23"/>
      <c r="C29" s="311"/>
      <c r="D29" s="312"/>
      <c r="E29" s="311"/>
      <c r="F29" s="3"/>
      <c r="H29" s="3"/>
      <c r="J29" s="3"/>
      <c r="K29" s="9"/>
      <c r="L29" s="9"/>
    </row>
    <row r="30" spans="1:12">
      <c r="A30" s="70" t="s">
        <v>307</v>
      </c>
      <c r="B30" s="23"/>
      <c r="C30" s="298">
        <v>207</v>
      </c>
      <c r="D30" s="277"/>
      <c r="E30" s="298">
        <v>180</v>
      </c>
      <c r="F30" s="277"/>
      <c r="G30" s="297">
        <v>87</v>
      </c>
      <c r="H30" s="3"/>
      <c r="I30" s="3">
        <v>87</v>
      </c>
      <c r="J30" s="3"/>
      <c r="K30" s="9"/>
      <c r="L30" s="9"/>
    </row>
    <row r="31" spans="1:12">
      <c r="A31" s="70" t="s">
        <v>306</v>
      </c>
      <c r="B31" s="23"/>
      <c r="C31" s="298">
        <v>0</v>
      </c>
      <c r="D31" s="277"/>
      <c r="E31" s="298">
        <v>0</v>
      </c>
      <c r="F31" s="277"/>
      <c r="G31" s="297">
        <v>0</v>
      </c>
      <c r="H31" s="3"/>
      <c r="I31" s="3">
        <v>0</v>
      </c>
      <c r="J31" s="3"/>
      <c r="K31" s="9"/>
      <c r="L31" s="9"/>
    </row>
    <row r="32" spans="1:12">
      <c r="A32" s="24" t="s">
        <v>308</v>
      </c>
      <c r="B32" s="23"/>
      <c r="C32" s="277"/>
      <c r="D32" s="277"/>
      <c r="E32" s="298"/>
      <c r="F32" s="277"/>
      <c r="G32" s="277"/>
      <c r="H32" s="3"/>
      <c r="J32" s="3"/>
      <c r="K32" s="9"/>
      <c r="L32" s="9"/>
    </row>
    <row r="33" spans="1:12">
      <c r="A33" s="70" t="s">
        <v>307</v>
      </c>
      <c r="B33" s="23"/>
      <c r="C33" s="298">
        <v>57</v>
      </c>
      <c r="D33" s="277"/>
      <c r="E33" s="298">
        <v>39</v>
      </c>
      <c r="F33" s="277"/>
      <c r="G33" s="297">
        <v>44</v>
      </c>
      <c r="H33" s="3"/>
      <c r="I33" s="3">
        <v>44</v>
      </c>
      <c r="J33" s="3"/>
      <c r="K33" s="9"/>
      <c r="L33" s="9"/>
    </row>
    <row r="34" spans="1:12">
      <c r="A34" s="70"/>
      <c r="B34" s="23"/>
      <c r="C34" s="277"/>
      <c r="D34" s="277"/>
      <c r="E34" s="277"/>
      <c r="F34" s="277"/>
      <c r="G34" s="277"/>
      <c r="H34" s="3"/>
      <c r="J34" s="3"/>
    </row>
    <row r="35" spans="1:12">
      <c r="A35" s="33" t="s">
        <v>305</v>
      </c>
      <c r="B35" s="32"/>
      <c r="C35" s="277"/>
      <c r="D35" s="277"/>
      <c r="E35" s="277"/>
      <c r="F35" s="277"/>
      <c r="G35" s="277"/>
      <c r="H35" s="3"/>
      <c r="J35" s="3"/>
    </row>
    <row r="36" spans="1:12">
      <c r="A36" s="296" t="s">
        <v>304</v>
      </c>
      <c r="B36" s="295"/>
      <c r="C36" s="276">
        <v>967</v>
      </c>
      <c r="D36" s="280"/>
      <c r="E36" s="276">
        <v>969</v>
      </c>
      <c r="F36" s="277"/>
      <c r="G36" s="297">
        <v>969</v>
      </c>
      <c r="H36" s="3"/>
      <c r="I36" s="3">
        <v>969</v>
      </c>
      <c r="J36" s="3"/>
    </row>
    <row r="37" spans="1:12">
      <c r="A37" s="27" t="s">
        <v>170</v>
      </c>
      <c r="B37" s="23"/>
      <c r="C37" s="276">
        <v>916</v>
      </c>
      <c r="D37" s="276"/>
      <c r="E37" s="276">
        <v>866</v>
      </c>
      <c r="F37" s="277"/>
      <c r="G37" s="297">
        <v>795</v>
      </c>
      <c r="H37" s="3"/>
      <c r="I37" s="3">
        <v>795</v>
      </c>
      <c r="J37" s="3"/>
    </row>
    <row r="38" spans="1:12">
      <c r="A38" s="27" t="s">
        <v>314</v>
      </c>
      <c r="B38" s="23"/>
      <c r="C38" s="290">
        <v>46379</v>
      </c>
      <c r="D38" s="276"/>
      <c r="E38" s="290">
        <v>51186</v>
      </c>
      <c r="F38" s="277"/>
      <c r="G38" s="289">
        <v>55384</v>
      </c>
      <c r="H38" s="3"/>
      <c r="I38" s="288">
        <v>53674</v>
      </c>
      <c r="J38" s="3"/>
    </row>
    <row r="39" spans="1:12">
      <c r="A39" s="27" t="s">
        <v>313</v>
      </c>
      <c r="B39" s="23"/>
      <c r="C39" s="287">
        <v>127.07</v>
      </c>
      <c r="D39" s="276"/>
      <c r="E39" s="286">
        <v>140.24</v>
      </c>
      <c r="F39" s="277"/>
      <c r="G39" s="285">
        <v>151.74</v>
      </c>
      <c r="H39" s="3"/>
      <c r="I39" s="284">
        <v>146.65</v>
      </c>
      <c r="J39" s="3"/>
    </row>
    <row r="40" spans="1:12">
      <c r="A40" s="27"/>
      <c r="B40" s="23"/>
      <c r="C40" s="3"/>
      <c r="D40" s="3"/>
      <c r="F40" s="3"/>
      <c r="H40" s="3"/>
      <c r="J40" s="3"/>
    </row>
    <row r="41" spans="1:12">
      <c r="A41" s="283" t="s">
        <v>334</v>
      </c>
      <c r="B41" s="6"/>
      <c r="C41" s="3"/>
      <c r="D41" s="3"/>
      <c r="F41" s="3"/>
      <c r="H41" s="3"/>
      <c r="J41" s="3"/>
    </row>
    <row r="42" spans="1:12">
      <c r="A42" s="33" t="s">
        <v>35</v>
      </c>
      <c r="B42" s="32"/>
      <c r="C42" s="3"/>
      <c r="D42" s="3"/>
      <c r="F42" s="3"/>
      <c r="H42" s="3"/>
      <c r="J42" s="3"/>
    </row>
    <row r="43" spans="1:12">
      <c r="A43" s="33" t="s">
        <v>311</v>
      </c>
      <c r="B43" s="32"/>
      <c r="C43" s="3"/>
      <c r="D43" s="3"/>
      <c r="F43" s="3"/>
      <c r="H43" s="3"/>
      <c r="J43" s="3"/>
    </row>
    <row r="44" spans="1:12">
      <c r="A44" s="27" t="s">
        <v>310</v>
      </c>
      <c r="B44" s="23"/>
      <c r="C44" s="3"/>
      <c r="D44" s="3"/>
      <c r="F44" s="3"/>
      <c r="H44" s="3"/>
      <c r="J44" s="3"/>
    </row>
    <row r="45" spans="1:12">
      <c r="A45" s="24" t="s">
        <v>309</v>
      </c>
      <c r="B45" s="23"/>
      <c r="C45" s="3"/>
      <c r="D45" s="3"/>
      <c r="F45" s="3"/>
      <c r="H45" s="3"/>
      <c r="J45" s="3"/>
      <c r="K45" s="9"/>
      <c r="L45" s="9"/>
    </row>
    <row r="46" spans="1:12">
      <c r="A46" s="70" t="s">
        <v>307</v>
      </c>
      <c r="B46" s="23"/>
      <c r="C46" s="298">
        <v>505</v>
      </c>
      <c r="D46" s="277"/>
      <c r="E46" s="298">
        <v>431</v>
      </c>
      <c r="F46" s="277"/>
      <c r="G46" s="297">
        <v>611</v>
      </c>
      <c r="H46" s="3"/>
      <c r="I46" s="3">
        <v>611</v>
      </c>
      <c r="J46" s="3"/>
      <c r="K46" s="9"/>
      <c r="L46" s="9"/>
    </row>
    <row r="47" spans="1:12">
      <c r="A47" s="70" t="s">
        <v>306</v>
      </c>
      <c r="B47" s="23"/>
      <c r="C47" s="298">
        <v>36</v>
      </c>
      <c r="D47" s="277"/>
      <c r="E47" s="298">
        <v>14</v>
      </c>
      <c r="F47" s="277"/>
      <c r="G47" s="297">
        <v>0</v>
      </c>
      <c r="H47" s="3"/>
      <c r="I47" s="3">
        <v>0</v>
      </c>
      <c r="J47" s="3"/>
      <c r="K47" s="9"/>
      <c r="L47" s="9"/>
    </row>
    <row r="48" spans="1:12">
      <c r="A48" s="24" t="s">
        <v>308</v>
      </c>
      <c r="B48" s="23"/>
      <c r="C48" s="277"/>
      <c r="D48" s="277"/>
      <c r="E48" s="298"/>
      <c r="F48" s="277"/>
      <c r="G48" s="277"/>
      <c r="H48" s="3"/>
      <c r="J48" s="3"/>
      <c r="K48" s="9"/>
      <c r="L48" s="9"/>
    </row>
    <row r="49" spans="1:12">
      <c r="A49" s="70" t="s">
        <v>307</v>
      </c>
      <c r="B49" s="23"/>
      <c r="C49" s="298">
        <v>17</v>
      </c>
      <c r="D49" s="277"/>
      <c r="E49" s="298">
        <v>5</v>
      </c>
      <c r="F49" s="277"/>
      <c r="G49" s="297">
        <v>0</v>
      </c>
      <c r="H49" s="3"/>
      <c r="I49" s="3">
        <v>0</v>
      </c>
      <c r="J49" s="3"/>
      <c r="K49" s="9"/>
      <c r="L49" s="9"/>
    </row>
    <row r="50" spans="1:12">
      <c r="A50" s="70"/>
      <c r="B50" s="23"/>
      <c r="C50" s="277"/>
      <c r="D50" s="277"/>
      <c r="E50" s="277"/>
      <c r="F50" s="277"/>
      <c r="G50" s="277"/>
      <c r="H50" s="3"/>
      <c r="J50" s="3"/>
    </row>
    <row r="51" spans="1:12">
      <c r="A51" s="33" t="s">
        <v>333</v>
      </c>
      <c r="B51" s="32"/>
      <c r="C51" s="277"/>
      <c r="D51" s="277"/>
      <c r="E51" s="277"/>
      <c r="F51" s="277"/>
      <c r="G51" s="277"/>
      <c r="H51" s="3"/>
      <c r="J51" s="3"/>
    </row>
    <row r="52" spans="1:12">
      <c r="A52" s="296" t="s">
        <v>304</v>
      </c>
      <c r="B52" s="317"/>
      <c r="C52" s="314">
        <v>1505</v>
      </c>
      <c r="D52" s="277"/>
      <c r="E52" s="281">
        <v>1410</v>
      </c>
      <c r="F52" s="277"/>
      <c r="G52" s="313">
        <v>1266</v>
      </c>
      <c r="H52" s="3"/>
      <c r="I52" s="275">
        <v>1266</v>
      </c>
      <c r="J52" s="3"/>
    </row>
    <row r="53" spans="1:12">
      <c r="A53" s="27" t="s">
        <v>170</v>
      </c>
      <c r="B53" s="316"/>
      <c r="C53" s="314">
        <v>1464</v>
      </c>
      <c r="D53" s="276"/>
      <c r="E53" s="314">
        <v>1343</v>
      </c>
      <c r="F53" s="277"/>
      <c r="G53" s="313">
        <v>1207</v>
      </c>
      <c r="H53" s="3"/>
      <c r="I53" s="275">
        <v>1207</v>
      </c>
      <c r="J53" s="3"/>
    </row>
    <row r="54" spans="1:12">
      <c r="A54" s="27" t="s">
        <v>314</v>
      </c>
      <c r="B54" s="316"/>
      <c r="C54" s="291">
        <v>42766</v>
      </c>
      <c r="D54" s="276"/>
      <c r="E54" s="290">
        <v>45594</v>
      </c>
      <c r="F54" s="277"/>
      <c r="G54" s="289">
        <v>48829</v>
      </c>
      <c r="H54" s="3"/>
      <c r="I54" s="288">
        <v>49302</v>
      </c>
      <c r="J54" s="3"/>
    </row>
    <row r="55" spans="1:12">
      <c r="A55" s="27" t="s">
        <v>313</v>
      </c>
      <c r="B55" s="316"/>
      <c r="C55" s="287">
        <v>117.17</v>
      </c>
      <c r="D55" s="276"/>
      <c r="E55" s="286">
        <v>124.92</v>
      </c>
      <c r="F55" s="277"/>
      <c r="G55" s="285">
        <v>133.78</v>
      </c>
      <c r="H55" s="3"/>
      <c r="I55" s="284">
        <v>134.69999999999999</v>
      </c>
      <c r="J55" s="3"/>
    </row>
    <row r="56" spans="1:12">
      <c r="A56" s="27"/>
      <c r="B56" s="23"/>
      <c r="C56" s="3"/>
      <c r="D56" s="3"/>
      <c r="F56" s="3"/>
      <c r="H56" s="3"/>
      <c r="J56" s="3"/>
    </row>
    <row r="57" spans="1:12">
      <c r="A57" s="283" t="s">
        <v>332</v>
      </c>
      <c r="C57" s="3"/>
      <c r="D57" s="3"/>
      <c r="F57" s="3"/>
      <c r="H57" s="3"/>
      <c r="J57" s="3"/>
    </row>
    <row r="58" spans="1:12">
      <c r="A58" s="283" t="s">
        <v>35</v>
      </c>
      <c r="B58" s="45"/>
      <c r="C58" s="3"/>
      <c r="D58" s="3"/>
      <c r="F58" s="3"/>
      <c r="H58" s="3"/>
      <c r="J58" s="3"/>
    </row>
    <row r="59" spans="1:12">
      <c r="A59" s="283" t="s">
        <v>311</v>
      </c>
      <c r="B59" s="45"/>
      <c r="C59" s="3"/>
      <c r="D59" s="3"/>
      <c r="F59" s="3"/>
      <c r="H59" s="3"/>
      <c r="J59" s="3"/>
    </row>
    <row r="60" spans="1:12">
      <c r="A60" s="315" t="s">
        <v>310</v>
      </c>
      <c r="B60" s="45"/>
      <c r="C60" s="3"/>
      <c r="D60" s="3"/>
      <c r="F60" s="3"/>
      <c r="H60" s="3"/>
      <c r="J60" s="3"/>
    </row>
    <row r="61" spans="1:12">
      <c r="A61" s="24" t="s">
        <v>309</v>
      </c>
      <c r="B61" s="23"/>
      <c r="C61" s="3"/>
      <c r="D61" s="3"/>
      <c r="F61" s="3"/>
      <c r="H61" s="3"/>
      <c r="J61" s="3"/>
      <c r="K61" s="9"/>
      <c r="L61" s="9"/>
    </row>
    <row r="62" spans="1:12">
      <c r="A62" s="70" t="s">
        <v>307</v>
      </c>
      <c r="B62" s="23"/>
      <c r="C62" s="298">
        <v>893</v>
      </c>
      <c r="D62" s="277"/>
      <c r="E62" s="298">
        <v>948</v>
      </c>
      <c r="F62" s="277"/>
      <c r="G62" s="297">
        <v>892</v>
      </c>
      <c r="H62" s="3"/>
      <c r="I62" s="3">
        <v>892</v>
      </c>
      <c r="J62" s="3"/>
      <c r="K62" s="9"/>
      <c r="L62" s="9"/>
    </row>
    <row r="63" spans="1:12">
      <c r="A63" s="70" t="s">
        <v>306</v>
      </c>
      <c r="B63" s="23"/>
      <c r="C63" s="298">
        <v>23</v>
      </c>
      <c r="D63" s="277"/>
      <c r="E63" s="298">
        <v>6</v>
      </c>
      <c r="F63" s="277"/>
      <c r="G63" s="297">
        <v>0</v>
      </c>
      <c r="H63" s="3"/>
      <c r="I63" s="3">
        <v>0</v>
      </c>
      <c r="J63" s="3"/>
      <c r="K63" s="9"/>
      <c r="L63" s="9"/>
    </row>
    <row r="64" spans="1:12">
      <c r="A64" s="24" t="s">
        <v>308</v>
      </c>
      <c r="B64" s="23"/>
      <c r="C64" s="277"/>
      <c r="D64" s="277"/>
      <c r="E64" s="277"/>
      <c r="F64" s="277"/>
      <c r="G64" s="277"/>
      <c r="H64" s="3"/>
      <c r="J64" s="3"/>
      <c r="K64" s="9"/>
      <c r="L64" s="9"/>
    </row>
    <row r="65" spans="1:12">
      <c r="A65" s="70" t="s">
        <v>307</v>
      </c>
      <c r="B65" s="23"/>
      <c r="C65" s="298">
        <v>800</v>
      </c>
      <c r="D65" s="277"/>
      <c r="E65" s="298">
        <v>712</v>
      </c>
      <c r="F65" s="277"/>
      <c r="G65" s="297">
        <v>709</v>
      </c>
      <c r="H65" s="3"/>
      <c r="I65" s="3">
        <v>709</v>
      </c>
      <c r="J65" s="3"/>
      <c r="K65" s="9"/>
      <c r="L65" s="9"/>
    </row>
    <row r="66" spans="1:12">
      <c r="A66" s="70" t="s">
        <v>306</v>
      </c>
      <c r="B66" s="23"/>
      <c r="C66" s="298">
        <v>4</v>
      </c>
      <c r="D66" s="277"/>
      <c r="E66" s="298">
        <v>2</v>
      </c>
      <c r="F66" s="277"/>
      <c r="G66" s="297">
        <v>0</v>
      </c>
      <c r="H66" s="3"/>
      <c r="I66" s="3">
        <v>0</v>
      </c>
      <c r="J66" s="3"/>
      <c r="K66" s="9"/>
      <c r="L66" s="9"/>
    </row>
    <row r="67" spans="1:12">
      <c r="A67" s="46"/>
      <c r="B67" s="45"/>
      <c r="C67" s="277"/>
      <c r="D67" s="277"/>
      <c r="E67" s="277"/>
      <c r="F67" s="277"/>
      <c r="G67" s="277"/>
      <c r="H67" s="3"/>
      <c r="J67" s="3"/>
    </row>
    <row r="68" spans="1:12">
      <c r="A68" s="33" t="s">
        <v>305</v>
      </c>
      <c r="B68" s="32"/>
      <c r="C68" s="277"/>
      <c r="D68" s="277"/>
      <c r="E68" s="277"/>
      <c r="F68" s="277"/>
      <c r="G68" s="277"/>
      <c r="H68" s="3"/>
      <c r="J68" s="3"/>
    </row>
    <row r="69" spans="1:12">
      <c r="A69" s="296" t="s">
        <v>304</v>
      </c>
      <c r="B69" s="295"/>
      <c r="C69" s="314">
        <v>3446</v>
      </c>
      <c r="D69" s="277"/>
      <c r="E69" s="281">
        <v>3474</v>
      </c>
      <c r="F69" s="277"/>
      <c r="G69" s="313">
        <v>3474</v>
      </c>
      <c r="H69" s="3"/>
      <c r="I69" s="275">
        <v>3474</v>
      </c>
      <c r="J69" s="3"/>
    </row>
    <row r="70" spans="1:12">
      <c r="A70" s="27" t="s">
        <v>170</v>
      </c>
      <c r="B70" s="23"/>
      <c r="C70" s="314">
        <v>3396</v>
      </c>
      <c r="D70" s="277"/>
      <c r="E70" s="281">
        <v>3376</v>
      </c>
      <c r="F70" s="277"/>
      <c r="G70" s="313">
        <v>3354</v>
      </c>
      <c r="H70" s="3"/>
      <c r="I70" s="275">
        <v>3354</v>
      </c>
      <c r="J70" s="3"/>
    </row>
    <row r="71" spans="1:12">
      <c r="A71" s="27" t="s">
        <v>314</v>
      </c>
      <c r="B71" s="23"/>
      <c r="C71" s="291">
        <v>34702</v>
      </c>
      <c r="D71" s="276"/>
      <c r="E71" s="290">
        <v>34780</v>
      </c>
      <c r="F71" s="277"/>
      <c r="G71" s="289">
        <v>33069</v>
      </c>
      <c r="H71" s="3"/>
      <c r="I71" s="288">
        <v>34200</v>
      </c>
      <c r="J71" s="3"/>
    </row>
    <row r="72" spans="1:12">
      <c r="A72" s="27" t="s">
        <v>313</v>
      </c>
      <c r="B72" s="23"/>
      <c r="C72" s="287">
        <v>95.07</v>
      </c>
      <c r="D72" s="276"/>
      <c r="E72" s="286">
        <v>95.29</v>
      </c>
      <c r="F72" s="277"/>
      <c r="G72" s="285">
        <v>90.6</v>
      </c>
      <c r="H72" s="3"/>
      <c r="I72" s="284">
        <v>93.44</v>
      </c>
      <c r="J72" s="3"/>
    </row>
    <row r="73" spans="1:12">
      <c r="A73" s="27"/>
      <c r="B73" s="23"/>
      <c r="C73" s="3"/>
      <c r="D73" s="3"/>
      <c r="F73" s="3"/>
      <c r="H73" s="3"/>
      <c r="J73" s="3"/>
    </row>
    <row r="74" spans="1:12">
      <c r="A74" s="283" t="s">
        <v>331</v>
      </c>
      <c r="C74" s="3"/>
      <c r="D74" s="3"/>
      <c r="F74" s="3"/>
      <c r="H74" s="3"/>
      <c r="J74" s="3"/>
    </row>
    <row r="75" spans="1:12">
      <c r="A75" s="33" t="s">
        <v>35</v>
      </c>
      <c r="B75" s="32"/>
      <c r="C75" s="3"/>
      <c r="D75" s="3"/>
      <c r="F75" s="3"/>
      <c r="H75" s="3"/>
      <c r="J75" s="3"/>
    </row>
    <row r="76" spans="1:12">
      <c r="A76" s="33" t="s">
        <v>311</v>
      </c>
      <c r="B76" s="32"/>
      <c r="C76" s="3"/>
      <c r="D76" s="3"/>
      <c r="F76" s="3"/>
      <c r="H76" s="3"/>
      <c r="J76" s="3"/>
    </row>
    <row r="77" spans="1:12">
      <c r="A77" s="27" t="s">
        <v>310</v>
      </c>
      <c r="B77" s="23"/>
      <c r="C77" s="3"/>
      <c r="D77" s="3"/>
      <c r="F77" s="3"/>
      <c r="H77" s="3"/>
      <c r="J77" s="3"/>
    </row>
    <row r="78" spans="1:12">
      <c r="A78" s="24" t="s">
        <v>309</v>
      </c>
      <c r="B78" s="23"/>
      <c r="C78" s="311"/>
      <c r="D78" s="312"/>
      <c r="E78" s="311"/>
      <c r="F78" s="3"/>
      <c r="H78" s="3"/>
      <c r="J78" s="3"/>
      <c r="K78" s="9"/>
      <c r="L78" s="9"/>
    </row>
    <row r="79" spans="1:12">
      <c r="A79" s="70" t="s">
        <v>307</v>
      </c>
      <c r="B79" s="23"/>
      <c r="C79" s="281">
        <v>908</v>
      </c>
      <c r="D79" s="277"/>
      <c r="E79" s="281">
        <v>1154</v>
      </c>
      <c r="F79" s="277"/>
      <c r="G79" s="281">
        <v>1078</v>
      </c>
      <c r="H79" s="3"/>
      <c r="I79" s="275">
        <v>1078</v>
      </c>
      <c r="J79" s="3"/>
      <c r="K79" s="9"/>
      <c r="L79" s="9"/>
    </row>
    <row r="80" spans="1:12">
      <c r="A80" s="24" t="s">
        <v>308</v>
      </c>
      <c r="B80" s="23"/>
      <c r="C80" s="277"/>
      <c r="D80" s="277"/>
      <c r="E80" s="277"/>
      <c r="F80" s="277"/>
      <c r="G80" s="277"/>
      <c r="H80" s="3"/>
      <c r="J80" s="3"/>
      <c r="K80" s="9"/>
      <c r="L80" s="9"/>
    </row>
    <row r="81" spans="1:12">
      <c r="A81" s="70" t="s">
        <v>307</v>
      </c>
      <c r="B81" s="23"/>
      <c r="C81" s="298">
        <v>489</v>
      </c>
      <c r="D81" s="277"/>
      <c r="E81" s="298">
        <v>438</v>
      </c>
      <c r="F81" s="277"/>
      <c r="G81" s="297">
        <v>484</v>
      </c>
      <c r="H81" s="3"/>
      <c r="I81" s="3">
        <v>484</v>
      </c>
      <c r="J81" s="3"/>
      <c r="K81" s="9"/>
      <c r="L81" s="9"/>
    </row>
    <row r="82" spans="1:12">
      <c r="A82" s="70"/>
      <c r="B82" s="23"/>
      <c r="C82" s="277"/>
      <c r="D82" s="277"/>
      <c r="E82" s="277"/>
      <c r="F82" s="277"/>
      <c r="G82" s="277"/>
      <c r="H82" s="3"/>
      <c r="J82" s="3"/>
    </row>
    <row r="83" spans="1:12">
      <c r="A83" s="33" t="s">
        <v>305</v>
      </c>
      <c r="B83" s="32"/>
      <c r="C83" s="277"/>
      <c r="D83" s="277"/>
      <c r="E83" s="277"/>
      <c r="F83" s="277"/>
      <c r="G83" s="277"/>
      <c r="H83" s="3"/>
      <c r="J83" s="3"/>
    </row>
    <row r="84" spans="1:12">
      <c r="A84" s="296" t="s">
        <v>304</v>
      </c>
      <c r="B84" s="295"/>
      <c r="C84" s="294">
        <v>2237</v>
      </c>
      <c r="D84" s="277"/>
      <c r="E84" s="282">
        <v>2237</v>
      </c>
      <c r="F84" s="277"/>
      <c r="G84" s="293">
        <v>2237</v>
      </c>
      <c r="H84" s="3"/>
      <c r="I84" s="292">
        <v>2237</v>
      </c>
      <c r="J84" s="3"/>
      <c r="K84" s="239"/>
    </row>
    <row r="85" spans="1:12">
      <c r="A85" s="27" t="s">
        <v>170</v>
      </c>
      <c r="B85" s="23"/>
      <c r="C85" s="294">
        <v>2204</v>
      </c>
      <c r="D85" s="277"/>
      <c r="E85" s="282">
        <v>2134</v>
      </c>
      <c r="F85" s="277"/>
      <c r="G85" s="293">
        <v>2175</v>
      </c>
      <c r="H85" s="3"/>
      <c r="I85" s="292">
        <v>2175</v>
      </c>
      <c r="J85" s="3"/>
      <c r="K85" s="275"/>
    </row>
    <row r="86" spans="1:12">
      <c r="A86" s="27" t="s">
        <v>314</v>
      </c>
      <c r="B86" s="23"/>
      <c r="C86" s="291">
        <v>28978</v>
      </c>
      <c r="D86" s="276"/>
      <c r="E86" s="290">
        <v>30367</v>
      </c>
      <c r="F86" s="277"/>
      <c r="G86" s="289">
        <v>30543</v>
      </c>
      <c r="H86" s="3"/>
      <c r="I86" s="288">
        <v>30648</v>
      </c>
      <c r="J86" s="3"/>
    </row>
    <row r="87" spans="1:12">
      <c r="A87" s="27" t="s">
        <v>313</v>
      </c>
      <c r="B87" s="23"/>
      <c r="C87" s="310">
        <v>79.39</v>
      </c>
      <c r="D87" s="276"/>
      <c r="E87" s="286">
        <v>83.2</v>
      </c>
      <c r="F87" s="277"/>
      <c r="G87" s="285">
        <v>83.68</v>
      </c>
      <c r="H87" s="3"/>
      <c r="I87" s="284">
        <v>83.74</v>
      </c>
      <c r="J87" s="3"/>
    </row>
    <row r="88" spans="1:12">
      <c r="A88" s="27"/>
      <c r="B88" s="23"/>
      <c r="C88" s="3"/>
      <c r="D88" s="3"/>
      <c r="F88" s="3"/>
      <c r="H88" s="3"/>
      <c r="J88" s="3"/>
    </row>
    <row r="89" spans="1:12">
      <c r="A89" s="283" t="s">
        <v>330</v>
      </c>
      <c r="C89" s="3"/>
      <c r="D89" s="3"/>
      <c r="F89" s="3"/>
      <c r="H89" s="3"/>
      <c r="J89" s="3"/>
    </row>
    <row r="90" spans="1:12">
      <c r="A90" s="33" t="s">
        <v>35</v>
      </c>
      <c r="B90" s="32"/>
      <c r="C90" s="3"/>
      <c r="D90" s="3"/>
      <c r="F90" s="3"/>
      <c r="H90" s="3"/>
      <c r="J90" s="3"/>
    </row>
    <row r="91" spans="1:12">
      <c r="A91" s="33" t="s">
        <v>311</v>
      </c>
      <c r="B91" s="32"/>
      <c r="C91" s="3"/>
      <c r="D91" s="3"/>
      <c r="F91" s="3"/>
      <c r="H91" s="3"/>
      <c r="J91" s="3"/>
    </row>
    <row r="92" spans="1:12">
      <c r="A92" s="27" t="s">
        <v>310</v>
      </c>
      <c r="B92" s="23"/>
      <c r="C92" s="3"/>
      <c r="D92" s="3"/>
      <c r="F92" s="3"/>
      <c r="H92" s="3"/>
      <c r="J92" s="3"/>
    </row>
    <row r="93" spans="1:12">
      <c r="A93" s="24" t="s">
        <v>309</v>
      </c>
      <c r="B93" s="23"/>
      <c r="C93" s="3"/>
      <c r="D93" s="3"/>
      <c r="F93" s="3"/>
      <c r="H93" s="3"/>
      <c r="J93" s="3"/>
      <c r="K93" s="9"/>
      <c r="L93" s="9"/>
    </row>
    <row r="94" spans="1:12">
      <c r="A94" s="70" t="s">
        <v>307</v>
      </c>
      <c r="B94" s="23"/>
      <c r="C94" s="309">
        <v>897</v>
      </c>
      <c r="D94" s="277"/>
      <c r="E94" s="309">
        <v>777</v>
      </c>
      <c r="F94" s="277"/>
      <c r="G94" s="303">
        <v>794</v>
      </c>
      <c r="H94" s="3"/>
      <c r="I94" s="301">
        <v>794</v>
      </c>
      <c r="J94" s="3"/>
      <c r="K94" s="9"/>
      <c r="L94" s="9"/>
    </row>
    <row r="95" spans="1:12">
      <c r="A95" s="24" t="s">
        <v>308</v>
      </c>
      <c r="B95" s="23"/>
      <c r="C95" s="308"/>
      <c r="D95" s="277"/>
      <c r="E95" s="308"/>
      <c r="F95" s="277"/>
      <c r="G95" s="308"/>
      <c r="H95" s="3"/>
      <c r="J95" s="3"/>
      <c r="K95" s="9"/>
      <c r="L95" s="9"/>
    </row>
    <row r="96" spans="1:12">
      <c r="A96" s="70" t="s">
        <v>307</v>
      </c>
      <c r="B96" s="23"/>
      <c r="C96" s="298">
        <v>684</v>
      </c>
      <c r="D96" s="277"/>
      <c r="E96" s="298">
        <v>575</v>
      </c>
      <c r="F96" s="277"/>
      <c r="G96" s="297">
        <v>479</v>
      </c>
      <c r="H96" s="3"/>
      <c r="I96" s="3">
        <v>479</v>
      </c>
      <c r="J96" s="3"/>
      <c r="K96" s="9"/>
      <c r="L96" s="9"/>
    </row>
    <row r="97" spans="1:12">
      <c r="A97" s="70"/>
      <c r="B97" s="23"/>
      <c r="C97" s="277"/>
      <c r="D97" s="277"/>
      <c r="E97" s="277"/>
      <c r="F97" s="277"/>
      <c r="G97" s="277"/>
      <c r="H97" s="3"/>
      <c r="J97" s="3"/>
    </row>
    <row r="98" spans="1:12">
      <c r="A98" s="33" t="s">
        <v>305</v>
      </c>
      <c r="B98" s="32"/>
      <c r="C98" s="277"/>
      <c r="D98" s="277"/>
      <c r="E98" s="277"/>
      <c r="F98" s="277"/>
      <c r="G98" s="277"/>
      <c r="H98" s="3"/>
      <c r="J98" s="3"/>
    </row>
    <row r="99" spans="1:12">
      <c r="A99" s="296" t="s">
        <v>304</v>
      </c>
      <c r="B99" s="300"/>
      <c r="C99" s="294">
        <v>2071</v>
      </c>
      <c r="D99" s="277"/>
      <c r="E99" s="294">
        <v>1913</v>
      </c>
      <c r="F99" s="277"/>
      <c r="G99" s="293">
        <v>2215</v>
      </c>
      <c r="H99" s="3"/>
      <c r="I99" s="292">
        <v>2215</v>
      </c>
      <c r="J99" s="3"/>
    </row>
    <row r="100" spans="1:12">
      <c r="A100" s="27" t="s">
        <v>170</v>
      </c>
      <c r="B100" s="299"/>
      <c r="C100" s="294">
        <v>2032</v>
      </c>
      <c r="D100" s="277"/>
      <c r="E100" s="282">
        <v>1873</v>
      </c>
      <c r="F100" s="277"/>
      <c r="G100" s="293">
        <v>2120</v>
      </c>
      <c r="H100" s="3"/>
      <c r="I100" s="292">
        <v>2120</v>
      </c>
      <c r="J100" s="3"/>
    </row>
    <row r="101" spans="1:12">
      <c r="A101" s="27" t="s">
        <v>314</v>
      </c>
      <c r="B101" s="299"/>
      <c r="C101" s="291">
        <v>32466</v>
      </c>
      <c r="D101" s="276"/>
      <c r="E101" s="290">
        <v>35762</v>
      </c>
      <c r="F101" s="277"/>
      <c r="G101" s="289">
        <v>32681</v>
      </c>
      <c r="H101" s="3"/>
      <c r="I101" s="288">
        <v>31840</v>
      </c>
      <c r="J101" s="3"/>
    </row>
    <row r="102" spans="1:12">
      <c r="A102" s="27" t="s">
        <v>313</v>
      </c>
      <c r="B102" s="299"/>
      <c r="C102" s="287">
        <v>88.95</v>
      </c>
      <c r="D102" s="276"/>
      <c r="E102" s="286">
        <v>97.98</v>
      </c>
      <c r="F102" s="277"/>
      <c r="G102" s="285">
        <v>89.54</v>
      </c>
      <c r="H102" s="3"/>
      <c r="I102" s="284">
        <v>86.99</v>
      </c>
      <c r="J102" s="3"/>
    </row>
    <row r="103" spans="1:12">
      <c r="A103" s="27"/>
      <c r="B103" s="23"/>
      <c r="C103" s="3"/>
      <c r="D103" s="3"/>
      <c r="F103" s="3"/>
      <c r="H103" s="3"/>
      <c r="J103" s="3"/>
    </row>
    <row r="104" spans="1:12">
      <c r="A104" s="283" t="s">
        <v>329</v>
      </c>
      <c r="C104" s="3"/>
      <c r="D104" s="3"/>
      <c r="F104" s="3"/>
      <c r="H104" s="3"/>
      <c r="J104" s="3"/>
    </row>
    <row r="105" spans="1:12">
      <c r="A105" s="33" t="s">
        <v>35</v>
      </c>
      <c r="B105" s="32"/>
      <c r="C105" s="3"/>
      <c r="D105" s="3"/>
      <c r="F105" s="3"/>
      <c r="H105" s="3"/>
      <c r="J105" s="3"/>
    </row>
    <row r="106" spans="1:12">
      <c r="A106" s="33" t="s">
        <v>311</v>
      </c>
      <c r="B106" s="32"/>
      <c r="C106" s="3"/>
      <c r="D106" s="3"/>
      <c r="F106" s="3"/>
      <c r="H106" s="3"/>
      <c r="J106" s="3"/>
    </row>
    <row r="107" spans="1:12">
      <c r="A107" s="27" t="s">
        <v>310</v>
      </c>
      <c r="B107" s="23"/>
      <c r="C107" s="3"/>
      <c r="D107" s="3"/>
      <c r="F107" s="3"/>
      <c r="H107" s="3"/>
      <c r="J107" s="3"/>
    </row>
    <row r="108" spans="1:12">
      <c r="A108" s="24" t="s">
        <v>309</v>
      </c>
      <c r="B108" s="23"/>
      <c r="C108" s="3"/>
      <c r="D108" s="3"/>
      <c r="F108" s="3"/>
      <c r="H108" s="3"/>
      <c r="J108" s="3"/>
      <c r="K108" s="9"/>
      <c r="L108" s="9"/>
    </row>
    <row r="109" spans="1:12">
      <c r="A109" s="70" t="s">
        <v>307</v>
      </c>
      <c r="B109" s="23"/>
      <c r="C109" s="298">
        <v>520</v>
      </c>
      <c r="D109" s="277"/>
      <c r="E109" s="298">
        <v>343</v>
      </c>
      <c r="F109" s="277"/>
      <c r="G109" s="297">
        <v>0</v>
      </c>
      <c r="H109" s="3"/>
      <c r="I109" s="3">
        <v>0</v>
      </c>
      <c r="J109" s="3"/>
      <c r="K109" s="9"/>
      <c r="L109" s="9"/>
    </row>
    <row r="110" spans="1:12">
      <c r="A110" s="70" t="s">
        <v>306</v>
      </c>
      <c r="B110" s="23"/>
      <c r="C110" s="298">
        <v>0</v>
      </c>
      <c r="D110" s="277"/>
      <c r="E110" s="298">
        <v>0</v>
      </c>
      <c r="F110" s="277"/>
      <c r="G110" s="297">
        <v>0</v>
      </c>
      <c r="H110" s="3"/>
      <c r="I110" s="3">
        <v>0</v>
      </c>
      <c r="J110" s="3"/>
      <c r="K110" s="9"/>
      <c r="L110" s="9"/>
    </row>
    <row r="111" spans="1:12">
      <c r="A111" s="307" t="s">
        <v>308</v>
      </c>
      <c r="B111" s="23"/>
      <c r="C111" s="277"/>
      <c r="D111" s="277"/>
      <c r="E111" s="277"/>
      <c r="F111" s="277"/>
      <c r="G111" s="277"/>
      <c r="H111" s="3"/>
      <c r="J111" s="3"/>
      <c r="K111" s="9"/>
      <c r="L111" s="9"/>
    </row>
    <row r="112" spans="1:12">
      <c r="A112" s="306" t="s">
        <v>307</v>
      </c>
      <c r="B112" s="23"/>
      <c r="C112" s="298">
        <v>48</v>
      </c>
      <c r="D112" s="277"/>
      <c r="E112" s="298">
        <v>105</v>
      </c>
      <c r="F112" s="277"/>
      <c r="G112" s="297">
        <v>0</v>
      </c>
      <c r="H112" s="3"/>
      <c r="I112" s="3">
        <v>0</v>
      </c>
      <c r="J112" s="3"/>
    </row>
    <row r="113" spans="1:10">
      <c r="A113" s="306"/>
      <c r="B113" s="23"/>
      <c r="C113" s="277"/>
      <c r="D113" s="277"/>
      <c r="E113" s="277"/>
      <c r="F113" s="277"/>
      <c r="G113" s="277"/>
      <c r="H113" s="3"/>
      <c r="J113" s="3"/>
    </row>
    <row r="114" spans="1:10">
      <c r="A114" s="33" t="s">
        <v>305</v>
      </c>
      <c r="B114" s="32"/>
      <c r="C114" s="277"/>
      <c r="D114" s="277"/>
      <c r="E114" s="277"/>
      <c r="F114" s="277"/>
      <c r="G114" s="277"/>
      <c r="H114" s="3"/>
      <c r="J114" s="3"/>
    </row>
    <row r="115" spans="1:10">
      <c r="A115" s="296" t="s">
        <v>304</v>
      </c>
      <c r="B115" s="295"/>
      <c r="C115" s="276">
        <v>696</v>
      </c>
      <c r="D115" s="277"/>
      <c r="E115" s="298">
        <v>696</v>
      </c>
      <c r="F115" s="277"/>
      <c r="G115" s="297">
        <v>0</v>
      </c>
      <c r="H115" s="3"/>
      <c r="I115" s="3">
        <v>0</v>
      </c>
      <c r="J115" s="3"/>
    </row>
    <row r="116" spans="1:10">
      <c r="A116" s="27" t="s">
        <v>170</v>
      </c>
      <c r="B116" s="23"/>
      <c r="C116" s="276">
        <v>680</v>
      </c>
      <c r="D116" s="277"/>
      <c r="E116" s="298">
        <v>579</v>
      </c>
      <c r="F116" s="277"/>
      <c r="G116" s="297">
        <v>0</v>
      </c>
      <c r="H116" s="3"/>
      <c r="I116" s="3">
        <v>0</v>
      </c>
      <c r="J116" s="3"/>
    </row>
    <row r="117" spans="1:10">
      <c r="A117" s="27" t="s">
        <v>314</v>
      </c>
      <c r="B117" s="23"/>
      <c r="C117" s="291">
        <v>38366</v>
      </c>
      <c r="D117" s="276"/>
      <c r="E117" s="290">
        <v>42767</v>
      </c>
      <c r="F117" s="277"/>
      <c r="G117" s="289">
        <v>0</v>
      </c>
      <c r="H117" s="3"/>
      <c r="I117" s="288">
        <v>0</v>
      </c>
      <c r="J117" s="3"/>
    </row>
    <row r="118" spans="1:10">
      <c r="A118" s="27" t="s">
        <v>313</v>
      </c>
      <c r="B118" s="23"/>
      <c r="C118" s="287">
        <v>105.11</v>
      </c>
      <c r="D118" s="276"/>
      <c r="E118" s="286">
        <v>117.17</v>
      </c>
      <c r="F118" s="277"/>
      <c r="G118" s="285">
        <v>0</v>
      </c>
      <c r="H118" s="3"/>
      <c r="I118" s="284">
        <v>0</v>
      </c>
      <c r="J118" s="3"/>
    </row>
    <row r="119" spans="1:10">
      <c r="A119" s="27"/>
      <c r="B119" s="23"/>
      <c r="C119" s="291"/>
      <c r="D119" s="276"/>
      <c r="E119" s="290"/>
      <c r="F119" s="277"/>
      <c r="G119" s="289"/>
      <c r="H119" s="3"/>
      <c r="J119" s="3"/>
    </row>
    <row r="120" spans="1:10" ht="12.75" hidden="1" customHeight="1">
      <c r="A120" s="283" t="s">
        <v>328</v>
      </c>
      <c r="C120" s="287"/>
      <c r="D120" s="276"/>
      <c r="E120" s="286"/>
      <c r="F120" s="277"/>
      <c r="G120" s="285"/>
      <c r="H120" s="3"/>
      <c r="J120" s="3"/>
    </row>
    <row r="121" spans="1:10" hidden="1">
      <c r="A121" s="33" t="s">
        <v>35</v>
      </c>
      <c r="B121" s="32"/>
      <c r="C121" s="3"/>
      <c r="D121" s="3"/>
      <c r="F121" s="3"/>
      <c r="H121" s="3"/>
      <c r="J121" s="3"/>
    </row>
    <row r="122" spans="1:10" hidden="1">
      <c r="A122" s="33" t="s">
        <v>311</v>
      </c>
      <c r="B122" s="32"/>
      <c r="C122" s="3"/>
      <c r="D122" s="3"/>
      <c r="F122" s="3"/>
      <c r="H122" s="3"/>
      <c r="J122" s="3"/>
    </row>
    <row r="123" spans="1:10" hidden="1">
      <c r="A123" s="27" t="s">
        <v>310</v>
      </c>
      <c r="B123" s="23"/>
      <c r="C123" s="3"/>
      <c r="D123" s="3"/>
      <c r="F123" s="3"/>
      <c r="H123" s="3"/>
      <c r="J123" s="3"/>
    </row>
    <row r="124" spans="1:10" hidden="1">
      <c r="A124" s="24" t="s">
        <v>327</v>
      </c>
      <c r="B124" s="23"/>
      <c r="C124" s="3">
        <v>0</v>
      </c>
      <c r="D124" s="3"/>
      <c r="F124" s="3"/>
      <c r="H124" s="3"/>
      <c r="J124" s="3"/>
    </row>
    <row r="125" spans="1:10" hidden="1">
      <c r="A125" s="24" t="s">
        <v>326</v>
      </c>
      <c r="B125" s="23"/>
      <c r="C125" s="3">
        <v>0</v>
      </c>
      <c r="D125" s="3"/>
      <c r="F125" s="3"/>
      <c r="H125" s="3"/>
      <c r="J125" s="3"/>
    </row>
    <row r="126" spans="1:10" hidden="1">
      <c r="A126" s="24" t="s">
        <v>325</v>
      </c>
      <c r="B126" s="23"/>
      <c r="C126" s="3">
        <v>0</v>
      </c>
      <c r="D126" s="3"/>
      <c r="F126" s="3"/>
      <c r="H126" s="3"/>
      <c r="J126" s="3"/>
    </row>
    <row r="127" spans="1:10" hidden="1">
      <c r="A127" s="70"/>
      <c r="B127" s="23"/>
      <c r="C127" s="3"/>
      <c r="D127" s="3"/>
      <c r="F127" s="3"/>
      <c r="H127" s="3"/>
      <c r="J127" s="3"/>
    </row>
    <row r="128" spans="1:10" hidden="1">
      <c r="A128" s="33" t="s">
        <v>305</v>
      </c>
      <c r="B128" s="32"/>
      <c r="C128" s="3"/>
      <c r="D128" s="3"/>
      <c r="F128" s="3"/>
      <c r="H128" s="3"/>
      <c r="J128" s="3"/>
    </row>
    <row r="129" spans="1:12" hidden="1">
      <c r="A129" s="27" t="s">
        <v>324</v>
      </c>
      <c r="B129" s="23"/>
      <c r="C129" s="3">
        <v>0</v>
      </c>
      <c r="D129" s="3"/>
      <c r="F129" s="3"/>
      <c r="H129" s="3"/>
      <c r="J129" s="3"/>
    </row>
    <row r="130" spans="1:12" hidden="1">
      <c r="A130" s="27" t="s">
        <v>170</v>
      </c>
      <c r="B130" s="23"/>
      <c r="C130" s="3">
        <v>0</v>
      </c>
      <c r="D130" s="3"/>
      <c r="F130" s="3"/>
      <c r="H130" s="3"/>
      <c r="J130" s="3"/>
    </row>
    <row r="131" spans="1:12" hidden="1">
      <c r="A131" s="27" t="s">
        <v>323</v>
      </c>
      <c r="B131" s="23"/>
      <c r="C131" s="3">
        <v>0</v>
      </c>
      <c r="D131" s="3"/>
      <c r="F131" s="3"/>
      <c r="H131" s="3"/>
      <c r="J131" s="3"/>
    </row>
    <row r="132" spans="1:12" hidden="1">
      <c r="A132" s="27" t="s">
        <v>313</v>
      </c>
      <c r="B132" s="23"/>
      <c r="C132" s="305">
        <v>0</v>
      </c>
      <c r="D132" s="3"/>
      <c r="F132" s="3"/>
      <c r="H132" s="3"/>
      <c r="J132" s="3"/>
    </row>
    <row r="133" spans="1:12" hidden="1">
      <c r="A133" s="27"/>
      <c r="B133" s="23"/>
      <c r="C133" s="3"/>
      <c r="D133" s="3"/>
      <c r="F133" s="3"/>
      <c r="H133" s="3"/>
      <c r="J133" s="3"/>
    </row>
    <row r="134" spans="1:12">
      <c r="A134" s="283" t="s">
        <v>322</v>
      </c>
      <c r="C134" s="3"/>
      <c r="D134" s="3"/>
      <c r="F134" s="3"/>
      <c r="H134" s="3"/>
      <c r="J134" s="3"/>
    </row>
    <row r="135" spans="1:12">
      <c r="A135" s="33" t="s">
        <v>35</v>
      </c>
      <c r="B135" s="32"/>
      <c r="C135" s="3"/>
      <c r="D135" s="3"/>
      <c r="F135" s="3"/>
      <c r="H135" s="3"/>
      <c r="J135" s="3"/>
    </row>
    <row r="136" spans="1:12">
      <c r="A136" s="33" t="s">
        <v>311</v>
      </c>
      <c r="B136" s="32"/>
      <c r="C136" s="3"/>
      <c r="D136" s="3"/>
      <c r="F136" s="3"/>
      <c r="H136" s="3"/>
      <c r="J136" s="3"/>
    </row>
    <row r="137" spans="1:12">
      <c r="A137" s="27" t="s">
        <v>310</v>
      </c>
      <c r="B137" s="23"/>
      <c r="C137" s="3"/>
      <c r="D137" s="3"/>
      <c r="F137" s="3"/>
      <c r="H137" s="3"/>
      <c r="J137" s="3"/>
    </row>
    <row r="138" spans="1:12">
      <c r="A138" s="24" t="s">
        <v>309</v>
      </c>
      <c r="B138" s="23"/>
      <c r="C138" s="3"/>
      <c r="D138" s="3"/>
      <c r="F138" s="3"/>
      <c r="H138" s="3"/>
      <c r="J138" s="3"/>
      <c r="K138" s="9"/>
      <c r="L138" s="9"/>
    </row>
    <row r="139" spans="1:12">
      <c r="A139" s="70" t="s">
        <v>307</v>
      </c>
      <c r="B139" s="23"/>
      <c r="C139" s="298">
        <v>627</v>
      </c>
      <c r="D139" s="277"/>
      <c r="E139" s="298">
        <v>581</v>
      </c>
      <c r="F139" s="277"/>
      <c r="G139" s="297">
        <v>471</v>
      </c>
      <c r="H139" s="3"/>
      <c r="I139" s="3">
        <v>471</v>
      </c>
      <c r="J139" s="3"/>
      <c r="K139" s="9"/>
      <c r="L139" s="9"/>
    </row>
    <row r="140" spans="1:12">
      <c r="A140" s="70" t="s">
        <v>306</v>
      </c>
      <c r="B140" s="23"/>
      <c r="C140" s="298">
        <v>14</v>
      </c>
      <c r="D140" s="277"/>
      <c r="E140" s="298">
        <v>11</v>
      </c>
      <c r="F140" s="277"/>
      <c r="G140" s="297">
        <v>17</v>
      </c>
      <c r="H140" s="3"/>
      <c r="I140" s="3">
        <v>17</v>
      </c>
      <c r="J140" s="3"/>
      <c r="K140" s="9"/>
      <c r="L140" s="9"/>
    </row>
    <row r="141" spans="1:12">
      <c r="A141" s="24" t="s">
        <v>308</v>
      </c>
      <c r="B141" s="23"/>
      <c r="C141" s="277"/>
      <c r="D141" s="277"/>
      <c r="E141" s="298"/>
      <c r="F141" s="277"/>
      <c r="G141" s="277"/>
      <c r="H141" s="3"/>
      <c r="J141" s="3"/>
      <c r="K141" s="9"/>
      <c r="L141" s="9"/>
    </row>
    <row r="142" spans="1:12">
      <c r="A142" s="70" t="s">
        <v>307</v>
      </c>
      <c r="B142" s="23"/>
      <c r="C142" s="298">
        <v>454</v>
      </c>
      <c r="D142" s="277"/>
      <c r="E142" s="298">
        <v>364</v>
      </c>
      <c r="F142" s="277"/>
      <c r="G142" s="297">
        <v>280</v>
      </c>
      <c r="H142" s="3"/>
      <c r="I142" s="3">
        <v>280</v>
      </c>
      <c r="J142" s="3"/>
      <c r="K142" s="9"/>
      <c r="L142" s="9"/>
    </row>
    <row r="143" spans="1:12">
      <c r="A143" s="70" t="s">
        <v>306</v>
      </c>
      <c r="B143" s="23"/>
      <c r="C143" s="298">
        <v>14</v>
      </c>
      <c r="D143" s="277"/>
      <c r="E143" s="298">
        <v>9</v>
      </c>
      <c r="F143" s="277"/>
      <c r="G143" s="297">
        <v>14</v>
      </c>
      <c r="H143" s="3"/>
      <c r="I143" s="3">
        <v>14</v>
      </c>
      <c r="J143" s="3"/>
      <c r="K143" s="9"/>
      <c r="L143" s="9"/>
    </row>
    <row r="144" spans="1:12">
      <c r="A144" s="70"/>
      <c r="B144" s="23"/>
      <c r="C144" s="277"/>
      <c r="D144" s="277"/>
      <c r="E144" s="277"/>
      <c r="F144" s="277"/>
      <c r="G144" s="277"/>
      <c r="H144" s="3"/>
      <c r="J144" s="3"/>
    </row>
    <row r="145" spans="1:12">
      <c r="A145" s="33" t="s">
        <v>305</v>
      </c>
      <c r="B145" s="32"/>
      <c r="C145" s="277"/>
      <c r="D145" s="277"/>
      <c r="E145" s="277"/>
      <c r="F145" s="277"/>
      <c r="G145" s="277"/>
      <c r="H145" s="3"/>
      <c r="J145" s="3"/>
    </row>
    <row r="146" spans="1:12">
      <c r="A146" s="296" t="s">
        <v>304</v>
      </c>
      <c r="B146" s="295"/>
      <c r="C146" s="294">
        <v>844</v>
      </c>
      <c r="D146" s="277"/>
      <c r="E146" s="282">
        <v>845</v>
      </c>
      <c r="F146" s="277"/>
      <c r="G146" s="293">
        <v>846</v>
      </c>
      <c r="H146" s="3"/>
      <c r="I146" s="292">
        <v>846</v>
      </c>
      <c r="J146" s="3"/>
    </row>
    <row r="147" spans="1:12">
      <c r="A147" s="27" t="s">
        <v>170</v>
      </c>
      <c r="B147" s="23"/>
      <c r="C147" s="294">
        <v>772</v>
      </c>
      <c r="D147" s="277"/>
      <c r="E147" s="282">
        <v>765</v>
      </c>
      <c r="F147" s="277"/>
      <c r="G147" s="293">
        <v>775</v>
      </c>
      <c r="H147" s="3"/>
      <c r="I147" s="292">
        <v>775</v>
      </c>
      <c r="J147" s="3"/>
    </row>
    <row r="148" spans="1:12">
      <c r="A148" s="27" t="s">
        <v>314</v>
      </c>
      <c r="B148" s="23"/>
      <c r="C148" s="291">
        <v>62172</v>
      </c>
      <c r="D148" s="276"/>
      <c r="E148" s="290">
        <v>66656</v>
      </c>
      <c r="F148" s="277"/>
      <c r="G148" s="289">
        <v>63821</v>
      </c>
      <c r="H148" s="3"/>
      <c r="I148" s="288">
        <v>65716</v>
      </c>
      <c r="J148" s="3"/>
    </row>
    <row r="149" spans="1:12">
      <c r="A149" s="27" t="s">
        <v>313</v>
      </c>
      <c r="B149" s="23"/>
      <c r="C149" s="287">
        <v>170.33</v>
      </c>
      <c r="D149" s="276"/>
      <c r="E149" s="286">
        <v>182.62</v>
      </c>
      <c r="F149" s="277"/>
      <c r="G149" s="285">
        <v>174.85</v>
      </c>
      <c r="H149" s="3"/>
      <c r="I149" s="284">
        <v>179.55</v>
      </c>
      <c r="J149" s="3"/>
    </row>
    <row r="150" spans="1:12">
      <c r="A150" s="27"/>
      <c r="B150" s="23"/>
      <c r="C150" s="3"/>
      <c r="D150" s="3"/>
      <c r="F150" s="3"/>
      <c r="H150" s="3"/>
      <c r="J150" s="3"/>
    </row>
    <row r="151" spans="1:12">
      <c r="A151" s="283" t="s">
        <v>321</v>
      </c>
      <c r="C151" s="3"/>
      <c r="D151" s="3"/>
      <c r="F151" s="3"/>
      <c r="H151" s="3"/>
      <c r="J151" s="3"/>
    </row>
    <row r="152" spans="1:12">
      <c r="A152" s="33" t="s">
        <v>35</v>
      </c>
      <c r="B152" s="32"/>
      <c r="C152" s="3"/>
      <c r="D152" s="3"/>
      <c r="F152" s="3"/>
      <c r="H152" s="3"/>
      <c r="J152" s="3"/>
    </row>
    <row r="153" spans="1:12">
      <c r="A153" s="33" t="s">
        <v>311</v>
      </c>
      <c r="B153" s="32"/>
      <c r="C153" s="3"/>
      <c r="D153" s="3"/>
      <c r="F153" s="3"/>
      <c r="H153" s="3"/>
      <c r="J153" s="3"/>
    </row>
    <row r="154" spans="1:12">
      <c r="A154" s="27" t="s">
        <v>310</v>
      </c>
      <c r="B154" s="23"/>
      <c r="C154" s="3"/>
      <c r="D154" s="3"/>
      <c r="F154" s="3"/>
      <c r="H154" s="3"/>
      <c r="J154" s="3"/>
    </row>
    <row r="155" spans="1:12">
      <c r="A155" s="24" t="s">
        <v>309</v>
      </c>
      <c r="B155" s="23"/>
      <c r="C155" s="3"/>
      <c r="D155" s="3"/>
      <c r="F155" s="3"/>
      <c r="H155" s="3"/>
      <c r="J155" s="3"/>
      <c r="K155" s="9"/>
      <c r="L155" s="9"/>
    </row>
    <row r="156" spans="1:12">
      <c r="A156" s="70" t="s">
        <v>307</v>
      </c>
      <c r="B156" s="23"/>
      <c r="C156" s="303">
        <v>1007</v>
      </c>
      <c r="D156" s="303"/>
      <c r="E156" s="303">
        <v>1058</v>
      </c>
      <c r="F156" s="303"/>
      <c r="G156" s="303">
        <v>1029</v>
      </c>
      <c r="H156" s="302"/>
      <c r="I156" s="301">
        <v>1029</v>
      </c>
      <c r="J156" s="3"/>
      <c r="K156" s="9"/>
      <c r="L156" s="9"/>
    </row>
    <row r="157" spans="1:12">
      <c r="A157" s="70" t="s">
        <v>306</v>
      </c>
      <c r="B157" s="23"/>
      <c r="C157" s="298">
        <v>21</v>
      </c>
      <c r="D157" s="277"/>
      <c r="E157" s="298">
        <v>19</v>
      </c>
      <c r="F157" s="277"/>
      <c r="G157" s="297">
        <v>13</v>
      </c>
      <c r="H157" s="3"/>
      <c r="I157" s="3">
        <v>13</v>
      </c>
      <c r="J157" s="3"/>
      <c r="K157" s="9"/>
      <c r="L157" s="9"/>
    </row>
    <row r="158" spans="1:12">
      <c r="A158" s="24" t="s">
        <v>308</v>
      </c>
      <c r="B158" s="23"/>
      <c r="C158" s="277"/>
      <c r="D158" s="277"/>
      <c r="E158" s="298"/>
      <c r="F158" s="277"/>
      <c r="G158" s="277"/>
      <c r="H158" s="3"/>
      <c r="J158" s="3"/>
      <c r="K158" s="9"/>
      <c r="L158" s="9"/>
    </row>
    <row r="159" spans="1:12">
      <c r="A159" s="70" t="s">
        <v>307</v>
      </c>
      <c r="B159" s="23"/>
      <c r="C159" s="298">
        <v>207</v>
      </c>
      <c r="D159" s="277"/>
      <c r="E159" s="298">
        <v>156</v>
      </c>
      <c r="F159" s="277"/>
      <c r="G159" s="297">
        <v>285</v>
      </c>
      <c r="H159" s="3"/>
      <c r="I159" s="3">
        <v>285</v>
      </c>
      <c r="J159" s="3"/>
      <c r="K159" s="9"/>
      <c r="L159" s="9"/>
    </row>
    <row r="160" spans="1:12">
      <c r="A160" s="70"/>
      <c r="B160" s="23"/>
      <c r="C160" s="277"/>
      <c r="D160" s="277"/>
      <c r="E160" s="277"/>
      <c r="F160" s="277"/>
      <c r="G160" s="277"/>
      <c r="H160" s="3"/>
      <c r="J160" s="3"/>
    </row>
    <row r="161" spans="1:12">
      <c r="A161" s="33" t="s">
        <v>305</v>
      </c>
      <c r="B161" s="32"/>
      <c r="C161" s="277"/>
      <c r="D161" s="277"/>
      <c r="E161" s="277"/>
      <c r="F161" s="277"/>
      <c r="G161" s="277"/>
      <c r="H161" s="3"/>
      <c r="J161" s="3"/>
    </row>
    <row r="162" spans="1:12">
      <c r="A162" s="296" t="s">
        <v>304</v>
      </c>
      <c r="B162" s="295"/>
      <c r="C162" s="294">
        <v>2638</v>
      </c>
      <c r="D162" s="277"/>
      <c r="E162" s="282">
        <v>2638</v>
      </c>
      <c r="F162" s="277"/>
      <c r="G162" s="293">
        <v>2918</v>
      </c>
      <c r="H162" s="3"/>
      <c r="I162" s="292">
        <v>2918</v>
      </c>
      <c r="J162" s="3"/>
    </row>
    <row r="163" spans="1:12">
      <c r="A163" s="27" t="s">
        <v>170</v>
      </c>
      <c r="B163" s="23"/>
      <c r="C163" s="294">
        <v>2417</v>
      </c>
      <c r="D163" s="277"/>
      <c r="E163" s="282">
        <v>2425</v>
      </c>
      <c r="F163" s="277"/>
      <c r="G163" s="293">
        <v>2567</v>
      </c>
      <c r="H163" s="3"/>
      <c r="I163" s="292">
        <v>2567</v>
      </c>
      <c r="J163" s="3"/>
    </row>
    <row r="164" spans="1:12">
      <c r="A164" s="27" t="s">
        <v>314</v>
      </c>
      <c r="B164" s="23"/>
      <c r="C164" s="291">
        <v>36338</v>
      </c>
      <c r="D164" s="276"/>
      <c r="E164" s="290">
        <v>36799</v>
      </c>
      <c r="F164" s="277"/>
      <c r="G164" s="289">
        <v>35618</v>
      </c>
      <c r="H164" s="3"/>
      <c r="I164" s="288">
        <v>35497</v>
      </c>
      <c r="J164" s="3"/>
    </row>
    <row r="165" spans="1:12">
      <c r="A165" s="27" t="s">
        <v>313</v>
      </c>
      <c r="B165" s="23"/>
      <c r="C165" s="287">
        <v>99.56</v>
      </c>
      <c r="D165" s="276"/>
      <c r="E165" s="286">
        <v>100.82</v>
      </c>
      <c r="F165" s="277"/>
      <c r="G165" s="285">
        <v>97.58</v>
      </c>
      <c r="H165" s="3"/>
      <c r="I165" s="284">
        <v>96.99</v>
      </c>
      <c r="J165" s="3"/>
    </row>
    <row r="166" spans="1:12">
      <c r="A166" s="27"/>
      <c r="B166" s="23"/>
      <c r="C166" s="3"/>
      <c r="D166" s="3"/>
      <c r="F166" s="3"/>
      <c r="H166" s="3"/>
      <c r="J166" s="3"/>
    </row>
    <row r="167" spans="1:12">
      <c r="A167" s="283" t="s">
        <v>320</v>
      </c>
      <c r="C167" s="3"/>
      <c r="D167" s="3"/>
      <c r="F167" s="3"/>
      <c r="H167" s="3"/>
      <c r="J167" s="3"/>
    </row>
    <row r="168" spans="1:12">
      <c r="A168" s="33" t="s">
        <v>35</v>
      </c>
      <c r="B168" s="32"/>
      <c r="C168" s="3"/>
      <c r="D168" s="3"/>
      <c r="F168" s="3"/>
      <c r="H168" s="3"/>
      <c r="J168" s="3"/>
    </row>
    <row r="169" spans="1:12">
      <c r="A169" s="33" t="s">
        <v>311</v>
      </c>
      <c r="B169" s="32"/>
      <c r="C169" s="3"/>
      <c r="D169" s="3"/>
      <c r="F169" s="3"/>
      <c r="H169" s="3"/>
      <c r="J169" s="3"/>
    </row>
    <row r="170" spans="1:12">
      <c r="A170" s="27" t="s">
        <v>310</v>
      </c>
      <c r="B170" s="23"/>
      <c r="C170" s="3"/>
      <c r="D170" s="3"/>
      <c r="F170" s="3"/>
      <c r="H170" s="3"/>
      <c r="J170" s="3"/>
    </row>
    <row r="171" spans="1:12">
      <c r="A171" s="24" t="s">
        <v>309</v>
      </c>
      <c r="B171" s="23"/>
      <c r="C171" s="3"/>
      <c r="D171" s="3"/>
      <c r="F171" s="3"/>
      <c r="H171" s="3"/>
      <c r="J171" s="3"/>
      <c r="K171" s="9"/>
      <c r="L171" s="9"/>
    </row>
    <row r="172" spans="1:12">
      <c r="A172" s="70" t="s">
        <v>307</v>
      </c>
      <c r="B172" s="23"/>
      <c r="C172" s="298">
        <v>333</v>
      </c>
      <c r="D172" s="277"/>
      <c r="E172" s="298">
        <v>408</v>
      </c>
      <c r="F172" s="277"/>
      <c r="G172" s="297">
        <v>345</v>
      </c>
      <c r="H172" s="3"/>
      <c r="I172" s="3">
        <v>345</v>
      </c>
      <c r="J172" s="3"/>
      <c r="K172" s="9"/>
      <c r="L172" s="9"/>
    </row>
    <row r="173" spans="1:12">
      <c r="A173" s="70" t="s">
        <v>306</v>
      </c>
      <c r="B173" s="23"/>
      <c r="C173" s="298">
        <v>3</v>
      </c>
      <c r="D173" s="277"/>
      <c r="E173" s="298">
        <v>1</v>
      </c>
      <c r="F173" s="277"/>
      <c r="G173" s="297">
        <v>4</v>
      </c>
      <c r="H173" s="3"/>
      <c r="I173" s="3">
        <v>4</v>
      </c>
      <c r="J173" s="3"/>
      <c r="K173" s="9"/>
      <c r="L173" s="9"/>
    </row>
    <row r="174" spans="1:12">
      <c r="A174" s="24" t="s">
        <v>308</v>
      </c>
      <c r="B174" s="23"/>
      <c r="C174" s="277"/>
      <c r="D174" s="277"/>
      <c r="E174" s="298"/>
      <c r="F174" s="277"/>
      <c r="G174" s="277"/>
      <c r="H174" s="3"/>
      <c r="J174" s="3"/>
      <c r="K174" s="9"/>
      <c r="L174" s="9"/>
    </row>
    <row r="175" spans="1:12">
      <c r="A175" s="70" t="s">
        <v>307</v>
      </c>
      <c r="B175" s="23"/>
      <c r="C175" s="298">
        <v>42</v>
      </c>
      <c r="D175" s="277"/>
      <c r="E175" s="298">
        <v>0</v>
      </c>
      <c r="F175" s="277"/>
      <c r="G175" s="297">
        <v>0</v>
      </c>
      <c r="H175" s="3"/>
      <c r="I175" s="3">
        <v>0</v>
      </c>
      <c r="J175" s="3"/>
      <c r="K175" s="9"/>
      <c r="L175" s="9"/>
    </row>
    <row r="176" spans="1:12">
      <c r="A176" s="70"/>
      <c r="B176" s="23"/>
      <c r="C176" s="277"/>
      <c r="D176" s="277"/>
      <c r="E176" s="277"/>
      <c r="F176" s="277"/>
      <c r="G176" s="277"/>
      <c r="H176" s="3"/>
      <c r="J176" s="3"/>
    </row>
    <row r="177" spans="1:12">
      <c r="A177" s="33" t="s">
        <v>305</v>
      </c>
      <c r="B177" s="32"/>
      <c r="C177" s="277"/>
      <c r="D177" s="277"/>
      <c r="E177" s="277"/>
      <c r="F177" s="277"/>
      <c r="G177" s="277"/>
      <c r="H177" s="3"/>
      <c r="J177" s="3"/>
    </row>
    <row r="178" spans="1:12">
      <c r="A178" s="296" t="s">
        <v>304</v>
      </c>
      <c r="B178" s="295"/>
      <c r="C178" s="276">
        <v>637</v>
      </c>
      <c r="D178" s="277"/>
      <c r="E178" s="298">
        <v>647</v>
      </c>
      <c r="F178" s="277"/>
      <c r="G178" s="297">
        <v>647</v>
      </c>
      <c r="H178" s="3"/>
      <c r="I178" s="3">
        <v>647</v>
      </c>
      <c r="J178" s="3"/>
    </row>
    <row r="179" spans="1:12">
      <c r="A179" s="27" t="s">
        <v>170</v>
      </c>
      <c r="B179" s="23"/>
      <c r="C179" s="276">
        <v>607</v>
      </c>
      <c r="D179" s="277"/>
      <c r="E179" s="298">
        <v>567</v>
      </c>
      <c r="F179" s="277"/>
      <c r="G179" s="297">
        <v>561</v>
      </c>
      <c r="H179" s="3"/>
      <c r="I179" s="3">
        <v>561</v>
      </c>
      <c r="J179" s="3"/>
    </row>
    <row r="180" spans="1:12">
      <c r="A180" s="27" t="s">
        <v>314</v>
      </c>
      <c r="B180" s="23"/>
      <c r="C180" s="291">
        <v>58532</v>
      </c>
      <c r="D180" s="276"/>
      <c r="E180" s="290">
        <v>63862</v>
      </c>
      <c r="F180" s="277"/>
      <c r="G180" s="289">
        <v>68109</v>
      </c>
      <c r="H180" s="3"/>
      <c r="I180" s="288">
        <v>68494</v>
      </c>
      <c r="J180" s="3"/>
    </row>
    <row r="181" spans="1:12">
      <c r="A181" s="27" t="s">
        <v>313</v>
      </c>
      <c r="B181" s="23"/>
      <c r="C181" s="287">
        <v>160.36000000000001</v>
      </c>
      <c r="D181" s="276"/>
      <c r="E181" s="286">
        <v>174.97</v>
      </c>
      <c r="F181" s="277"/>
      <c r="G181" s="285">
        <v>186.6</v>
      </c>
      <c r="H181" s="3"/>
      <c r="I181" s="284">
        <v>187.14</v>
      </c>
      <c r="J181" s="3"/>
    </row>
    <row r="182" spans="1:12">
      <c r="A182" s="27" t="s">
        <v>319</v>
      </c>
      <c r="B182" s="23"/>
      <c r="C182" s="276">
        <v>471</v>
      </c>
      <c r="D182" s="277"/>
      <c r="E182" s="298">
        <v>469</v>
      </c>
      <c r="F182" s="277"/>
      <c r="G182" s="297">
        <v>471</v>
      </c>
      <c r="H182" s="3"/>
      <c r="I182" s="3">
        <v>471</v>
      </c>
      <c r="J182" s="3"/>
    </row>
    <row r="183" spans="1:12">
      <c r="A183" s="24"/>
      <c r="B183" s="23"/>
      <c r="C183" s="3"/>
      <c r="D183" s="3"/>
      <c r="F183" s="3"/>
      <c r="H183" s="3"/>
      <c r="J183" s="3"/>
    </row>
    <row r="184" spans="1:12">
      <c r="A184" s="283" t="s">
        <v>318</v>
      </c>
      <c r="C184" s="3"/>
      <c r="D184" s="3"/>
      <c r="F184" s="3"/>
      <c r="H184" s="3"/>
      <c r="J184" s="3"/>
    </row>
    <row r="185" spans="1:12">
      <c r="A185" s="33" t="s">
        <v>35</v>
      </c>
      <c r="B185" s="32"/>
      <c r="C185" s="3"/>
      <c r="D185" s="3"/>
      <c r="F185" s="3"/>
      <c r="H185" s="3"/>
      <c r="J185" s="3"/>
    </row>
    <row r="186" spans="1:12">
      <c r="A186" s="33" t="s">
        <v>311</v>
      </c>
      <c r="B186" s="32"/>
      <c r="C186" s="3"/>
      <c r="D186" s="3"/>
      <c r="F186" s="3"/>
      <c r="H186" s="3"/>
      <c r="J186" s="3"/>
    </row>
    <row r="187" spans="1:12">
      <c r="A187" s="27" t="s">
        <v>310</v>
      </c>
      <c r="B187" s="23"/>
      <c r="C187" s="3"/>
      <c r="D187" s="3"/>
      <c r="F187" s="3"/>
      <c r="H187" s="3"/>
      <c r="J187" s="3"/>
    </row>
    <row r="188" spans="1:12">
      <c r="A188" s="24" t="s">
        <v>309</v>
      </c>
      <c r="B188" s="23"/>
      <c r="C188" s="3"/>
      <c r="D188" s="3"/>
      <c r="F188" s="3"/>
      <c r="H188" s="3"/>
      <c r="J188" s="3"/>
      <c r="K188" s="9"/>
      <c r="L188" s="9"/>
    </row>
    <row r="189" spans="1:12">
      <c r="A189" s="70" t="s">
        <v>307</v>
      </c>
      <c r="B189" s="23"/>
      <c r="C189" s="304">
        <v>1191</v>
      </c>
      <c r="D189" s="303"/>
      <c r="E189" s="303">
        <v>1316</v>
      </c>
      <c r="F189" s="303"/>
      <c r="G189" s="303">
        <v>1674</v>
      </c>
      <c r="H189" s="302"/>
      <c r="I189" s="301">
        <v>1674</v>
      </c>
      <c r="J189" s="3"/>
      <c r="K189" s="9"/>
      <c r="L189" s="9"/>
    </row>
    <row r="190" spans="1:12">
      <c r="A190" s="70" t="s">
        <v>306</v>
      </c>
      <c r="B190" s="23"/>
      <c r="C190" s="298">
        <v>403</v>
      </c>
      <c r="D190" s="277"/>
      <c r="E190" s="298">
        <v>328</v>
      </c>
      <c r="F190" s="277"/>
      <c r="G190" s="297">
        <v>209</v>
      </c>
      <c r="H190" s="3"/>
      <c r="I190" s="3">
        <v>209</v>
      </c>
      <c r="J190" s="3"/>
      <c r="K190" s="9"/>
      <c r="L190" s="9"/>
    </row>
    <row r="191" spans="1:12">
      <c r="A191" s="24" t="s">
        <v>308</v>
      </c>
      <c r="B191" s="23"/>
      <c r="C191" s="277"/>
      <c r="D191" s="277"/>
      <c r="E191" s="298"/>
      <c r="F191" s="277"/>
      <c r="G191" s="277"/>
      <c r="H191" s="3"/>
      <c r="J191" s="3"/>
      <c r="K191" s="9"/>
      <c r="L191" s="9"/>
    </row>
    <row r="192" spans="1:12">
      <c r="A192" s="70" t="s">
        <v>307</v>
      </c>
      <c r="B192" s="23"/>
      <c r="C192" s="303">
        <v>1596</v>
      </c>
      <c r="D192" s="303"/>
      <c r="E192" s="303">
        <v>1100</v>
      </c>
      <c r="F192" s="303"/>
      <c r="G192" s="303">
        <v>417</v>
      </c>
      <c r="H192" s="302"/>
      <c r="I192" s="301">
        <v>417</v>
      </c>
      <c r="J192" s="3"/>
      <c r="K192" s="9"/>
      <c r="L192" s="9"/>
    </row>
    <row r="193" spans="1:12">
      <c r="A193" s="70" t="s">
        <v>306</v>
      </c>
      <c r="B193" s="23"/>
      <c r="C193" s="298">
        <v>289</v>
      </c>
      <c r="D193" s="277"/>
      <c r="E193" s="298">
        <v>245</v>
      </c>
      <c r="F193" s="277"/>
      <c r="G193" s="297">
        <v>136</v>
      </c>
      <c r="H193" s="3"/>
      <c r="I193" s="3">
        <v>136</v>
      </c>
      <c r="J193" s="3"/>
      <c r="K193" s="9"/>
      <c r="L193" s="9"/>
    </row>
    <row r="194" spans="1:12">
      <c r="A194" s="70"/>
      <c r="B194" s="23"/>
      <c r="C194" s="277"/>
      <c r="D194" s="277"/>
      <c r="E194" s="277"/>
      <c r="F194" s="277"/>
      <c r="G194" s="277"/>
      <c r="H194" s="3"/>
      <c r="J194" s="3"/>
    </row>
    <row r="195" spans="1:12">
      <c r="A195" s="33" t="s">
        <v>305</v>
      </c>
      <c r="B195" s="32"/>
      <c r="C195" s="277"/>
      <c r="D195" s="277"/>
      <c r="E195" s="277"/>
      <c r="F195" s="277"/>
      <c r="G195" s="277"/>
      <c r="H195" s="3"/>
      <c r="J195" s="3"/>
    </row>
    <row r="196" spans="1:12">
      <c r="A196" s="296" t="s">
        <v>304</v>
      </c>
      <c r="B196" s="295"/>
      <c r="C196" s="294">
        <v>1812</v>
      </c>
      <c r="D196" s="277"/>
      <c r="E196" s="282">
        <v>1896</v>
      </c>
      <c r="F196" s="277"/>
      <c r="G196" s="293">
        <v>1896</v>
      </c>
      <c r="H196" s="3"/>
      <c r="I196" s="292">
        <v>1896</v>
      </c>
      <c r="J196" s="3"/>
    </row>
    <row r="197" spans="1:12">
      <c r="A197" s="27" t="s">
        <v>170</v>
      </c>
      <c r="B197" s="23"/>
      <c r="C197" s="294">
        <v>1780</v>
      </c>
      <c r="D197" s="277"/>
      <c r="E197" s="282">
        <v>1748</v>
      </c>
      <c r="F197" s="277"/>
      <c r="G197" s="293">
        <v>1675</v>
      </c>
      <c r="H197" s="3"/>
      <c r="I197" s="292">
        <v>1675</v>
      </c>
      <c r="J197" s="3"/>
    </row>
    <row r="198" spans="1:12">
      <c r="A198" s="27" t="s">
        <v>314</v>
      </c>
      <c r="B198" s="23"/>
      <c r="C198" s="291">
        <v>27387</v>
      </c>
      <c r="D198" s="276"/>
      <c r="E198" s="290">
        <v>28327</v>
      </c>
      <c r="F198" s="277"/>
      <c r="G198" s="289">
        <v>30197</v>
      </c>
      <c r="H198" s="3"/>
      <c r="I198" s="288">
        <v>29149</v>
      </c>
      <c r="J198" s="3"/>
    </row>
    <row r="199" spans="1:12">
      <c r="A199" s="27" t="s">
        <v>313</v>
      </c>
      <c r="B199" s="23"/>
      <c r="C199" s="287">
        <v>75.03</v>
      </c>
      <c r="D199" s="276"/>
      <c r="E199" s="286">
        <v>77.61</v>
      </c>
      <c r="F199" s="277"/>
      <c r="G199" s="285">
        <v>82.73</v>
      </c>
      <c r="H199" s="3"/>
      <c r="I199" s="284">
        <v>79.64</v>
      </c>
      <c r="J199" s="3"/>
    </row>
    <row r="200" spans="1:12">
      <c r="A200" s="27"/>
      <c r="B200" s="23"/>
      <c r="C200" s="3"/>
      <c r="D200" s="3"/>
      <c r="F200" s="3"/>
      <c r="H200" s="3"/>
      <c r="J200" s="3"/>
    </row>
    <row r="201" spans="1:12">
      <c r="A201" s="283" t="s">
        <v>317</v>
      </c>
      <c r="C201" s="3"/>
      <c r="D201" s="3"/>
      <c r="F201" s="3"/>
      <c r="H201" s="3"/>
      <c r="J201" s="3"/>
    </row>
    <row r="202" spans="1:12">
      <c r="A202" s="33" t="s">
        <v>35</v>
      </c>
      <c r="B202" s="32"/>
      <c r="C202" s="3"/>
      <c r="D202" s="3"/>
      <c r="F202" s="3"/>
      <c r="H202" s="3"/>
      <c r="J202" s="3"/>
    </row>
    <row r="203" spans="1:12">
      <c r="A203" s="33" t="s">
        <v>311</v>
      </c>
      <c r="B203" s="32"/>
      <c r="C203" s="3"/>
      <c r="D203" s="3"/>
      <c r="F203" s="3"/>
      <c r="H203" s="3"/>
      <c r="J203" s="3"/>
    </row>
    <row r="204" spans="1:12">
      <c r="A204" s="27" t="s">
        <v>310</v>
      </c>
      <c r="B204" s="23"/>
      <c r="C204" s="3"/>
      <c r="D204" s="3"/>
      <c r="F204" s="3"/>
      <c r="H204" s="3"/>
      <c r="J204" s="3"/>
    </row>
    <row r="205" spans="1:12">
      <c r="A205" s="24" t="s">
        <v>309</v>
      </c>
      <c r="B205" s="23"/>
      <c r="C205" s="3"/>
      <c r="D205" s="3"/>
      <c r="F205" s="3"/>
      <c r="H205" s="3"/>
      <c r="J205" s="3"/>
      <c r="K205" s="9"/>
      <c r="L205" s="9"/>
    </row>
    <row r="206" spans="1:12">
      <c r="A206" s="70" t="s">
        <v>307</v>
      </c>
      <c r="B206" s="23"/>
      <c r="C206" s="282">
        <v>724</v>
      </c>
      <c r="D206" s="277"/>
      <c r="E206" s="282">
        <v>1363</v>
      </c>
      <c r="F206" s="277"/>
      <c r="G206" s="293">
        <v>1133</v>
      </c>
      <c r="H206" s="3"/>
      <c r="I206" s="292">
        <v>1133</v>
      </c>
      <c r="J206" s="3"/>
      <c r="K206" s="9"/>
      <c r="L206" s="9"/>
    </row>
    <row r="207" spans="1:12">
      <c r="A207" s="70" t="s">
        <v>306</v>
      </c>
      <c r="B207" s="23"/>
      <c r="C207" s="282">
        <v>350</v>
      </c>
      <c r="D207" s="277"/>
      <c r="E207" s="282">
        <v>258</v>
      </c>
      <c r="F207" s="277"/>
      <c r="G207" s="293">
        <v>39</v>
      </c>
      <c r="H207" s="3"/>
      <c r="I207" s="292">
        <v>39</v>
      </c>
      <c r="J207" s="3"/>
      <c r="K207" s="9"/>
      <c r="L207" s="9"/>
    </row>
    <row r="208" spans="1:12">
      <c r="A208" s="24" t="s">
        <v>308</v>
      </c>
      <c r="B208" s="23"/>
      <c r="C208" s="277"/>
      <c r="D208" s="277"/>
      <c r="E208" s="298"/>
      <c r="F208" s="277"/>
      <c r="G208" s="277"/>
      <c r="H208" s="3"/>
      <c r="J208" s="3"/>
      <c r="K208" s="9"/>
      <c r="L208" s="9"/>
    </row>
    <row r="209" spans="1:12">
      <c r="A209" s="70" t="s">
        <v>307</v>
      </c>
      <c r="B209" s="23"/>
      <c r="C209" s="282">
        <v>427</v>
      </c>
      <c r="D209" s="277"/>
      <c r="E209" s="282">
        <v>402</v>
      </c>
      <c r="F209" s="277"/>
      <c r="G209" s="293">
        <v>434</v>
      </c>
      <c r="H209" s="3"/>
      <c r="I209" s="292">
        <v>434</v>
      </c>
      <c r="J209" s="3"/>
      <c r="K209" s="9"/>
      <c r="L209" s="9"/>
    </row>
    <row r="210" spans="1:12">
      <c r="A210" s="70" t="s">
        <v>306</v>
      </c>
      <c r="B210" s="23"/>
      <c r="C210" s="282">
        <v>37</v>
      </c>
      <c r="D210" s="277"/>
      <c r="E210" s="282">
        <v>30</v>
      </c>
      <c r="F210" s="277"/>
      <c r="G210" s="293">
        <v>1</v>
      </c>
      <c r="H210" s="3"/>
      <c r="I210" s="292">
        <v>1</v>
      </c>
      <c r="J210" s="3"/>
      <c r="K210" s="9"/>
      <c r="L210" s="9"/>
    </row>
    <row r="211" spans="1:12">
      <c r="A211" s="70"/>
      <c r="B211" s="23"/>
      <c r="C211" s="277"/>
      <c r="D211" s="277"/>
      <c r="E211" s="277"/>
      <c r="F211" s="277"/>
      <c r="G211" s="277"/>
      <c r="H211" s="3"/>
      <c r="J211" s="3"/>
    </row>
    <row r="212" spans="1:12">
      <c r="A212" s="33" t="s">
        <v>305</v>
      </c>
      <c r="B212" s="32"/>
      <c r="C212" s="277"/>
      <c r="D212" s="277"/>
      <c r="E212" s="277"/>
      <c r="F212" s="277"/>
      <c r="G212" s="277"/>
      <c r="H212" s="3"/>
      <c r="J212" s="3"/>
    </row>
    <row r="213" spans="1:12">
      <c r="A213" s="296" t="s">
        <v>304</v>
      </c>
      <c r="B213" s="300"/>
      <c r="C213" s="294">
        <v>1093</v>
      </c>
      <c r="D213" s="277"/>
      <c r="E213" s="282">
        <v>1073</v>
      </c>
      <c r="F213" s="277"/>
      <c r="G213" s="293">
        <v>1053</v>
      </c>
      <c r="H213" s="3"/>
      <c r="I213" s="292">
        <v>1053</v>
      </c>
      <c r="J213" s="3"/>
      <c r="K213" s="239"/>
    </row>
    <row r="214" spans="1:12">
      <c r="A214" s="27" t="s">
        <v>170</v>
      </c>
      <c r="B214" s="299"/>
      <c r="C214" s="294">
        <v>1038</v>
      </c>
      <c r="D214" s="277"/>
      <c r="E214" s="282">
        <v>972</v>
      </c>
      <c r="F214" s="277"/>
      <c r="G214" s="293">
        <v>935</v>
      </c>
      <c r="H214" s="3"/>
      <c r="I214" s="292">
        <v>935</v>
      </c>
      <c r="J214" s="3"/>
      <c r="K214" s="275"/>
    </row>
    <row r="215" spans="1:12">
      <c r="A215" s="27" t="s">
        <v>314</v>
      </c>
      <c r="B215" s="23"/>
      <c r="C215" s="291">
        <v>45858</v>
      </c>
      <c r="D215" s="276"/>
      <c r="E215" s="290">
        <v>49362</v>
      </c>
      <c r="F215" s="277"/>
      <c r="G215" s="289">
        <v>51138</v>
      </c>
      <c r="H215" s="3"/>
      <c r="I215" s="288">
        <v>53039</v>
      </c>
      <c r="J215" s="3"/>
    </row>
    <row r="216" spans="1:12">
      <c r="A216" s="27" t="s">
        <v>313</v>
      </c>
      <c r="B216" s="23"/>
      <c r="C216" s="287">
        <v>125.64</v>
      </c>
      <c r="D216" s="276"/>
      <c r="E216" s="286">
        <v>135.24</v>
      </c>
      <c r="F216" s="277"/>
      <c r="G216" s="285">
        <v>140.1</v>
      </c>
      <c r="H216" s="3"/>
      <c r="I216" s="284">
        <v>144.91</v>
      </c>
      <c r="J216" s="3"/>
    </row>
    <row r="217" spans="1:12">
      <c r="A217" s="27"/>
      <c r="B217" s="23"/>
      <c r="C217" s="3"/>
      <c r="D217" s="3"/>
      <c r="F217" s="3"/>
      <c r="H217" s="3"/>
      <c r="J217" s="3"/>
    </row>
    <row r="218" spans="1:12">
      <c r="A218" s="283" t="s">
        <v>316</v>
      </c>
      <c r="C218" s="3"/>
      <c r="D218" s="3"/>
      <c r="F218" s="3"/>
      <c r="H218" s="3"/>
      <c r="J218" s="3"/>
    </row>
    <row r="219" spans="1:12">
      <c r="A219" s="33" t="s">
        <v>35</v>
      </c>
      <c r="B219" s="32"/>
      <c r="C219" s="3"/>
      <c r="D219" s="3"/>
      <c r="F219" s="3"/>
      <c r="H219" s="3"/>
      <c r="J219" s="3"/>
    </row>
    <row r="220" spans="1:12">
      <c r="A220" s="33" t="s">
        <v>311</v>
      </c>
      <c r="B220" s="32"/>
      <c r="C220" s="3"/>
      <c r="D220" s="3"/>
      <c r="F220" s="3"/>
      <c r="H220" s="3"/>
      <c r="J220" s="3"/>
    </row>
    <row r="221" spans="1:12">
      <c r="A221" s="27" t="s">
        <v>310</v>
      </c>
      <c r="B221" s="23"/>
      <c r="C221" s="3"/>
      <c r="D221" s="3"/>
      <c r="F221" s="3"/>
      <c r="H221" s="3"/>
      <c r="J221" s="3"/>
    </row>
    <row r="222" spans="1:12">
      <c r="A222" s="24" t="s">
        <v>309</v>
      </c>
      <c r="B222" s="23"/>
      <c r="C222" s="3"/>
      <c r="D222" s="3"/>
      <c r="F222" s="3"/>
      <c r="H222" s="3"/>
      <c r="J222" s="3"/>
      <c r="K222" s="9"/>
      <c r="L222" s="9"/>
    </row>
    <row r="223" spans="1:12">
      <c r="A223" s="70" t="s">
        <v>307</v>
      </c>
      <c r="B223" s="23"/>
      <c r="C223" s="282">
        <v>665</v>
      </c>
      <c r="D223" s="277"/>
      <c r="E223" s="282">
        <v>763</v>
      </c>
      <c r="F223" s="277"/>
      <c r="G223" s="293">
        <v>591</v>
      </c>
      <c r="H223" s="3"/>
      <c r="I223" s="292">
        <v>591</v>
      </c>
      <c r="J223" s="3"/>
      <c r="K223" s="9"/>
      <c r="L223" s="9"/>
    </row>
    <row r="224" spans="1:12">
      <c r="A224" s="70" t="s">
        <v>306</v>
      </c>
      <c r="B224" s="23"/>
      <c r="C224" s="282">
        <v>586</v>
      </c>
      <c r="D224" s="277"/>
      <c r="E224" s="282">
        <v>521</v>
      </c>
      <c r="F224" s="277"/>
      <c r="G224" s="293">
        <v>518</v>
      </c>
      <c r="H224" s="3"/>
      <c r="I224" s="292">
        <v>518</v>
      </c>
      <c r="J224" s="3"/>
      <c r="K224" s="9"/>
      <c r="L224" s="9"/>
    </row>
    <row r="225" spans="1:12">
      <c r="A225" s="24" t="s">
        <v>308</v>
      </c>
      <c r="B225" s="23"/>
      <c r="C225" s="277"/>
      <c r="D225" s="277"/>
      <c r="E225" s="298"/>
      <c r="F225" s="277"/>
      <c r="G225" s="277"/>
      <c r="H225" s="3"/>
      <c r="J225" s="3"/>
      <c r="K225" s="9"/>
      <c r="L225" s="9"/>
    </row>
    <row r="226" spans="1:12">
      <c r="A226" s="70" t="s">
        <v>307</v>
      </c>
      <c r="B226" s="23"/>
      <c r="C226" s="298">
        <v>383</v>
      </c>
      <c r="D226" s="277"/>
      <c r="E226" s="298">
        <v>489</v>
      </c>
      <c r="F226" s="277"/>
      <c r="G226" s="297">
        <v>316</v>
      </c>
      <c r="H226" s="3"/>
      <c r="I226" s="3">
        <v>316</v>
      </c>
      <c r="J226" s="3"/>
      <c r="K226" s="9"/>
      <c r="L226" s="9"/>
    </row>
    <row r="227" spans="1:12">
      <c r="A227" s="70" t="s">
        <v>306</v>
      </c>
      <c r="B227" s="23"/>
      <c r="C227" s="298">
        <v>20</v>
      </c>
      <c r="D227" s="277"/>
      <c r="E227" s="298">
        <v>8</v>
      </c>
      <c r="F227" s="277"/>
      <c r="G227" s="297">
        <v>12</v>
      </c>
      <c r="H227" s="3"/>
      <c r="I227" s="3">
        <v>12</v>
      </c>
      <c r="J227" s="3"/>
      <c r="K227" s="9"/>
      <c r="L227" s="9"/>
    </row>
    <row r="228" spans="1:12">
      <c r="A228" s="70"/>
      <c r="B228" s="23"/>
      <c r="C228" s="277"/>
      <c r="D228" s="277"/>
      <c r="E228" s="277"/>
      <c r="F228" s="277"/>
      <c r="G228" s="277"/>
      <c r="H228" s="3"/>
      <c r="J228" s="3"/>
    </row>
    <row r="229" spans="1:12">
      <c r="A229" s="33" t="s">
        <v>305</v>
      </c>
      <c r="B229" s="32"/>
      <c r="C229" s="277"/>
      <c r="D229" s="277"/>
      <c r="E229" s="277"/>
      <c r="F229" s="277"/>
      <c r="G229" s="277"/>
      <c r="H229" s="3"/>
      <c r="J229" s="3"/>
    </row>
    <row r="230" spans="1:12">
      <c r="A230" s="296" t="s">
        <v>315</v>
      </c>
      <c r="B230" s="295"/>
      <c r="C230" s="294">
        <v>1083</v>
      </c>
      <c r="D230" s="277"/>
      <c r="E230" s="282">
        <v>1091</v>
      </c>
      <c r="F230" s="277"/>
      <c r="G230" s="293">
        <v>1091</v>
      </c>
      <c r="H230" s="3"/>
      <c r="I230" s="292">
        <v>1091</v>
      </c>
      <c r="J230" s="3"/>
      <c r="K230" s="239"/>
    </row>
    <row r="231" spans="1:12">
      <c r="A231" s="27" t="s">
        <v>170</v>
      </c>
      <c r="B231" s="23"/>
      <c r="C231" s="294">
        <v>1047</v>
      </c>
      <c r="D231" s="277"/>
      <c r="E231" s="282">
        <v>1013</v>
      </c>
      <c r="F231" s="277"/>
      <c r="G231" s="293">
        <v>934</v>
      </c>
      <c r="H231" s="3"/>
      <c r="I231" s="292">
        <v>934</v>
      </c>
      <c r="J231" s="3"/>
      <c r="K231" s="275"/>
    </row>
    <row r="232" spans="1:12">
      <c r="A232" s="27" t="s">
        <v>314</v>
      </c>
      <c r="B232" s="23"/>
      <c r="C232" s="291">
        <v>37344</v>
      </c>
      <c r="D232" s="276"/>
      <c r="E232" s="290">
        <v>38274</v>
      </c>
      <c r="F232" s="277"/>
      <c r="G232" s="289">
        <v>42329</v>
      </c>
      <c r="H232" s="3"/>
      <c r="I232" s="288">
        <v>40425</v>
      </c>
      <c r="J232" s="3"/>
    </row>
    <row r="233" spans="1:12">
      <c r="A233" s="27" t="s">
        <v>313</v>
      </c>
      <c r="B233" s="23"/>
      <c r="C233" s="287">
        <v>102.31</v>
      </c>
      <c r="D233" s="276"/>
      <c r="E233" s="286">
        <v>104.86</v>
      </c>
      <c r="F233" s="277"/>
      <c r="G233" s="285">
        <v>115.97</v>
      </c>
      <c r="H233" s="3"/>
      <c r="I233" s="284">
        <v>110.45</v>
      </c>
      <c r="J233" s="3"/>
    </row>
    <row r="234" spans="1:12">
      <c r="A234" s="27"/>
      <c r="B234" s="23"/>
      <c r="C234" s="3"/>
      <c r="D234" s="3"/>
      <c r="F234" s="3"/>
      <c r="H234" s="3"/>
      <c r="J234" s="3"/>
    </row>
    <row r="235" spans="1:12">
      <c r="A235" s="283" t="s">
        <v>312</v>
      </c>
      <c r="B235" s="23"/>
      <c r="C235" s="3"/>
      <c r="D235" s="3"/>
      <c r="F235" s="3"/>
      <c r="H235" s="3"/>
      <c r="J235" s="3"/>
    </row>
    <row r="236" spans="1:12">
      <c r="A236" s="33" t="s">
        <v>35</v>
      </c>
      <c r="B236" s="32"/>
      <c r="C236" s="3"/>
      <c r="D236" s="3"/>
      <c r="F236" s="3"/>
      <c r="H236" s="3"/>
      <c r="J236" s="3"/>
    </row>
    <row r="237" spans="1:12">
      <c r="A237" s="33" t="s">
        <v>311</v>
      </c>
      <c r="B237" s="32"/>
      <c r="C237" s="3"/>
      <c r="D237" s="3"/>
      <c r="F237" s="3"/>
      <c r="H237" s="3"/>
      <c r="J237" s="3"/>
    </row>
    <row r="238" spans="1:12">
      <c r="A238" s="27" t="s">
        <v>310</v>
      </c>
      <c r="B238" s="23"/>
      <c r="C238" s="3"/>
      <c r="D238" s="3"/>
      <c r="F238" s="3"/>
      <c r="H238" s="3"/>
      <c r="J238" s="3"/>
    </row>
    <row r="239" spans="1:12">
      <c r="A239" s="24" t="s">
        <v>309</v>
      </c>
      <c r="B239" s="23"/>
      <c r="C239" s="3"/>
      <c r="D239" s="3"/>
      <c r="F239" s="3"/>
      <c r="H239" s="3"/>
      <c r="J239" s="3"/>
      <c r="K239" s="9"/>
      <c r="L239" s="9"/>
    </row>
    <row r="240" spans="1:12">
      <c r="A240" s="70" t="s">
        <v>307</v>
      </c>
      <c r="B240" s="23"/>
      <c r="C240" s="282">
        <f>C14+C30+C46+C62+C79+C94+C109+C139+C156+C172+C189+C206+C223</f>
        <v>8836</v>
      </c>
      <c r="D240" s="277"/>
      <c r="E240" s="282">
        <f>E14+E30+E46+E62+E79+E94+E109+E139+E156+E172+E189+E206+E223</f>
        <v>9554</v>
      </c>
      <c r="F240" s="277"/>
      <c r="G240" s="282">
        <f>G14+G30+G46+G62+G79+G94+G109+G139+G156+G172+G189+G206+G223</f>
        <v>8889</v>
      </c>
      <c r="H240" s="277"/>
      <c r="I240" s="282">
        <f>I14+I30+I46+I62+I79+I94+I109+I139+I156+I172+I189+I206+I223</f>
        <v>8889</v>
      </c>
      <c r="J240" s="3"/>
      <c r="K240" s="9"/>
      <c r="L240" s="9"/>
    </row>
    <row r="241" spans="1:12">
      <c r="A241" s="70" t="s">
        <v>306</v>
      </c>
      <c r="B241" s="23"/>
      <c r="C241" s="282">
        <f>C15+C31+C47+C63+C110+C140+C157+C173+C190+C207+C224</f>
        <v>1457</v>
      </c>
      <c r="D241" s="277"/>
      <c r="E241" s="282">
        <f>E15+E31+E47+E63+E110+E140+E157+E173+E190+E207+E224</f>
        <v>1172</v>
      </c>
      <c r="F241" s="277"/>
      <c r="G241" s="282">
        <f>G15+G31+G47+G63+G110+G140+G157+G173+G190+G207+G224</f>
        <v>805</v>
      </c>
      <c r="H241" s="277"/>
      <c r="I241" s="282">
        <f>I15+I31+I47+I63+I110+I140+I157+I173+I190+I207+I224</f>
        <v>805</v>
      </c>
      <c r="J241" s="3"/>
      <c r="K241" s="9"/>
      <c r="L241" s="9"/>
    </row>
    <row r="242" spans="1:12">
      <c r="A242" s="24" t="s">
        <v>308</v>
      </c>
      <c r="B242" s="23"/>
      <c r="C242" s="282"/>
      <c r="D242" s="277"/>
      <c r="E242" s="282"/>
      <c r="F242" s="277"/>
      <c r="G242" s="277"/>
      <c r="H242" s="3"/>
      <c r="J242" s="3"/>
      <c r="K242" s="9"/>
      <c r="L242" s="9"/>
    </row>
    <row r="243" spans="1:12">
      <c r="A243" s="70" t="s">
        <v>307</v>
      </c>
      <c r="B243" s="23"/>
      <c r="C243" s="282">
        <f>C17+C33+C49+C65+C81+C96+C112+C142+C159+C175+C192+C209+C226</f>
        <v>5204</v>
      </c>
      <c r="D243" s="277"/>
      <c r="E243" s="282">
        <f>E17+E33+E49+E65+E81+E96+E112+E142+E159+E175+E192+E209+E226</f>
        <v>4385</v>
      </c>
      <c r="F243" s="277"/>
      <c r="G243" s="282">
        <f>G17+G33+G49+G65+G81+G96+G112+G142+G159+G175+G192+G209+G226</f>
        <v>3448</v>
      </c>
      <c r="H243" s="277"/>
      <c r="I243" s="282">
        <f>I17+I33+I49+I65+I81+I96+I112+I142+I159+I175+I192+I209+I226</f>
        <v>3448</v>
      </c>
      <c r="J243" s="3"/>
      <c r="K243" s="9"/>
      <c r="L243" s="9"/>
    </row>
    <row r="244" spans="1:12">
      <c r="A244" s="70" t="s">
        <v>306</v>
      </c>
      <c r="B244" s="23"/>
      <c r="C244" s="282">
        <f>C66+C143+C193+C210+C227</f>
        <v>364</v>
      </c>
      <c r="D244" s="277"/>
      <c r="E244" s="282">
        <f>E66+E143+E193+E210+E227</f>
        <v>294</v>
      </c>
      <c r="F244" s="277"/>
      <c r="G244" s="282">
        <f>G66+G143+G193+G210+G227</f>
        <v>163</v>
      </c>
      <c r="H244" s="277"/>
      <c r="I244" s="282">
        <f>I66+I143+I193+I210+I227</f>
        <v>163</v>
      </c>
      <c r="J244" s="3"/>
      <c r="K244" s="9"/>
      <c r="L244" s="9"/>
    </row>
    <row r="245" spans="1:12">
      <c r="A245" s="70"/>
      <c r="B245" s="23"/>
      <c r="C245" s="277"/>
      <c r="D245" s="277"/>
      <c r="E245" s="277"/>
      <c r="F245" s="277"/>
      <c r="G245" s="277"/>
      <c r="H245" s="3"/>
      <c r="J245" s="3"/>
      <c r="K245" s="275"/>
    </row>
    <row r="246" spans="1:12">
      <c r="A246" s="33" t="s">
        <v>305</v>
      </c>
      <c r="B246" s="32"/>
      <c r="C246" s="277"/>
      <c r="D246" s="277"/>
      <c r="E246" s="277"/>
      <c r="F246" s="277"/>
      <c r="G246" s="277"/>
      <c r="H246" s="3"/>
      <c r="J246" s="3"/>
      <c r="K246" s="275"/>
    </row>
    <row r="247" spans="1:12">
      <c r="A247" s="27" t="s">
        <v>304</v>
      </c>
      <c r="B247" s="23"/>
      <c r="C247" s="281">
        <f>C20+C36+C52+C69+C84+C99+C115+C146+C162+C178+C196+C213+C230</f>
        <v>21084</v>
      </c>
      <c r="D247" s="277"/>
      <c r="E247" s="281">
        <f>E20+E36+E52+E69+E84+E99+E115+E146+E162+E178+E196+E213+E230</f>
        <v>20959</v>
      </c>
      <c r="F247" s="277"/>
      <c r="G247" s="281">
        <f>G20+G36+G52+G69+G84+G99+G115+G146+G162+G178+G196+G213+G230</f>
        <v>20634</v>
      </c>
      <c r="H247" s="277"/>
      <c r="I247" s="281">
        <f>I20+I36+I52+I69+I84+I99+I115+I146+I162+I178+I196+I213+I230</f>
        <v>20634</v>
      </c>
      <c r="J247" s="3"/>
      <c r="K247" s="275"/>
    </row>
    <row r="248" spans="1:12">
      <c r="A248" s="27" t="s">
        <v>170</v>
      </c>
      <c r="B248" s="23"/>
      <c r="C248" s="281">
        <f>C21+C37+C53+C70+C85+C100+C116+C147+C163+C179+C197+C214+C231</f>
        <v>20222</v>
      </c>
      <c r="D248" s="281"/>
      <c r="E248" s="281">
        <f>E21+E37+E53+E70+E85+E100+E116+E147+E163+E179+E197+E214+E231</f>
        <v>19495</v>
      </c>
      <c r="F248" s="281"/>
      <c r="G248" s="281">
        <f>G21+G37+G53+G70+G85+G100+G116+G147+G163+G179+G197+G214+G231</f>
        <v>18894</v>
      </c>
      <c r="H248" s="281"/>
      <c r="I248" s="281">
        <f>I21+I37+I53+I70+I85+I100+I116+I147+I163+I179+I197+I214+I231</f>
        <v>18894</v>
      </c>
      <c r="J248" s="3"/>
      <c r="K248" s="275"/>
    </row>
    <row r="249" spans="1:12">
      <c r="A249" s="27" t="s">
        <v>303</v>
      </c>
      <c r="B249" s="23"/>
      <c r="C249" s="278" t="s">
        <v>302</v>
      </c>
      <c r="D249" s="280"/>
      <c r="E249" s="278" t="s">
        <v>301</v>
      </c>
      <c r="F249" s="279"/>
      <c r="G249" s="278" t="s">
        <v>301</v>
      </c>
      <c r="H249" s="3"/>
      <c r="I249" s="230" t="s">
        <v>301</v>
      </c>
      <c r="J249" s="3"/>
      <c r="K249" s="275"/>
    </row>
    <row r="250" spans="1:12">
      <c r="A250" s="27" t="s">
        <v>300</v>
      </c>
      <c r="B250" s="23"/>
      <c r="C250" s="276">
        <f>C182</f>
        <v>471</v>
      </c>
      <c r="D250" s="277"/>
      <c r="E250" s="276">
        <f>E182</f>
        <v>469</v>
      </c>
      <c r="F250" s="277"/>
      <c r="G250" s="276">
        <f>G182</f>
        <v>471</v>
      </c>
      <c r="H250" s="277"/>
      <c r="I250" s="276">
        <f>I182</f>
        <v>471</v>
      </c>
      <c r="J250" s="3"/>
      <c r="K250" s="275"/>
    </row>
    <row r="251" spans="1:12">
      <c r="A251" s="27"/>
      <c r="B251" s="23"/>
      <c r="C251" s="3"/>
      <c r="D251" s="3"/>
      <c r="F251" s="3"/>
      <c r="H251" s="3"/>
      <c r="J251" s="3"/>
      <c r="K251" s="275"/>
    </row>
    <row r="252" spans="1:12">
      <c r="A252" s="19" t="s">
        <v>1</v>
      </c>
      <c r="B252" s="23"/>
      <c r="C252" s="274"/>
      <c r="D252" s="274"/>
      <c r="E252" s="274"/>
      <c r="G252" s="274"/>
      <c r="I252" s="274"/>
    </row>
    <row r="253" spans="1:12" ht="14.25" customHeight="1">
      <c r="A253" s="195" t="s">
        <v>299</v>
      </c>
      <c r="B253" s="273"/>
      <c r="C253" s="273"/>
      <c r="D253" s="273"/>
      <c r="E253" s="273"/>
      <c r="F253" s="273"/>
      <c r="G253" s="273"/>
      <c r="H253" s="273"/>
      <c r="I253" s="273"/>
      <c r="J253" s="273"/>
    </row>
    <row r="254" spans="1:12" ht="26.25" customHeight="1">
      <c r="A254" s="1765" t="s">
        <v>298</v>
      </c>
      <c r="B254" s="1765"/>
      <c r="C254" s="1765"/>
      <c r="D254" s="1765"/>
      <c r="E254" s="1765"/>
      <c r="F254" s="1765"/>
      <c r="G254" s="1765"/>
      <c r="H254" s="1765"/>
      <c r="I254" s="1765"/>
      <c r="J254" s="1765"/>
    </row>
    <row r="255" spans="1:12">
      <c r="A255" s="272" t="s">
        <v>297</v>
      </c>
      <c r="B255" s="67"/>
      <c r="C255" s="259"/>
      <c r="D255" s="67"/>
      <c r="E255" s="259"/>
      <c r="F255" s="67"/>
      <c r="G255" s="259"/>
      <c r="H255" s="67"/>
      <c r="I255" s="259"/>
      <c r="J255" s="67"/>
    </row>
    <row r="256" spans="1:12">
      <c r="A256" s="1766"/>
      <c r="B256" s="1766"/>
      <c r="C256" s="1766"/>
      <c r="D256" s="1766"/>
      <c r="E256" s="1766"/>
      <c r="F256" s="1766"/>
      <c r="G256" s="1766"/>
      <c r="H256" s="1766"/>
      <c r="I256" s="1766"/>
      <c r="J256" s="1766"/>
    </row>
    <row r="257" spans="1:10" ht="25.5" customHeight="1">
      <c r="A257" s="1766"/>
      <c r="B257" s="1766"/>
      <c r="C257" s="1766"/>
      <c r="D257" s="1766"/>
      <c r="E257" s="1766"/>
      <c r="F257" s="1766"/>
      <c r="G257" s="1766"/>
      <c r="H257" s="1766"/>
      <c r="I257" s="1766"/>
      <c r="J257" s="1766"/>
    </row>
    <row r="258" spans="1:10">
      <c r="A258" s="233"/>
    </row>
  </sheetData>
  <mergeCells count="3">
    <mergeCell ref="A254:J254"/>
    <mergeCell ref="A256:J256"/>
    <mergeCell ref="A257:J257"/>
  </mergeCells>
  <dataValidations count="2">
    <dataValidation showInputMessage="1" showErrorMessage="1" sqref="G3 I3"/>
    <dataValidation type="list" showInputMessage="1" showErrorMessage="1" sqref="H3 J3">
      <formula1>"1,2"</formula1>
    </dataValidation>
  </dataValidations>
  <printOptions horizontalCentered="1"/>
  <pageMargins left="0.25" right="0.25" top="0.5" bottom="0.5" header="0.5" footer="0.5"/>
  <pageSetup scale="80" fitToHeight="99" pageOrder="overThenDown"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88</vt:i4>
      </vt:variant>
      <vt:variant>
        <vt:lpstr>Named Ranges</vt:lpstr>
      </vt:variant>
      <vt:variant>
        <vt:i4>172</vt:i4>
      </vt:variant>
    </vt:vector>
  </HeadingPairs>
  <TitlesOfParts>
    <vt:vector size="260" baseType="lpstr">
      <vt:lpstr>Index</vt:lpstr>
      <vt:lpstr>10-49</vt:lpstr>
      <vt:lpstr>14-52</vt:lpstr>
      <vt:lpstr>16-55</vt:lpstr>
      <vt:lpstr>22-41</vt:lpstr>
      <vt:lpstr>22-55</vt:lpstr>
      <vt:lpstr>22-75</vt:lpstr>
      <vt:lpstr>22-76</vt:lpstr>
      <vt:lpstr>26-16</vt:lpstr>
      <vt:lpstr>26-16-7020</vt:lpstr>
      <vt:lpstr>26-16-7025</vt:lpstr>
      <vt:lpstr>26-16-7030</vt:lpstr>
      <vt:lpstr>26-17</vt:lpstr>
      <vt:lpstr>34-31</vt:lpstr>
      <vt:lpstr>34-32</vt:lpstr>
      <vt:lpstr>34-33</vt:lpstr>
      <vt:lpstr>34-34</vt:lpstr>
      <vt:lpstr>34-35</vt:lpstr>
      <vt:lpstr>42-42</vt:lpstr>
      <vt:lpstr>42-43</vt:lpstr>
      <vt:lpstr>42-44</vt:lpstr>
      <vt:lpstr>42-45</vt:lpstr>
      <vt:lpstr>42-46</vt:lpstr>
      <vt:lpstr>42-47</vt:lpstr>
      <vt:lpstr>46-21</vt:lpstr>
      <vt:lpstr>46-22</vt:lpstr>
      <vt:lpstr>54-23</vt:lpstr>
      <vt:lpstr>54-23-7700</vt:lpstr>
      <vt:lpstr>54-24-7540</vt:lpstr>
      <vt:lpstr>54-26</vt:lpstr>
      <vt:lpstr>54-27-7545</vt:lpstr>
      <vt:lpstr>54-32</vt:lpstr>
      <vt:lpstr>54-32-7601</vt:lpstr>
      <vt:lpstr>54-33-7560</vt:lpstr>
      <vt:lpstr>54-53-7550</vt:lpstr>
      <vt:lpstr>54-55-7580</vt:lpstr>
      <vt:lpstr>62-53</vt:lpstr>
      <vt:lpstr>62-54</vt:lpstr>
      <vt:lpstr>62-74</vt:lpstr>
      <vt:lpstr>66-12</vt:lpstr>
      <vt:lpstr>66-13</vt:lpstr>
      <vt:lpstr>66-18</vt:lpstr>
      <vt:lpstr>66-74</vt:lpstr>
      <vt:lpstr>66-82</vt:lpstr>
      <vt:lpstr>67-14</vt:lpstr>
      <vt:lpstr>67-83-3610</vt:lpstr>
      <vt:lpstr>67-83-3630</vt:lpstr>
      <vt:lpstr>67-83-3640</vt:lpstr>
      <vt:lpstr>67-83-3650</vt:lpstr>
      <vt:lpstr>74-37</vt:lpstr>
      <vt:lpstr>74-37-2541</vt:lpstr>
      <vt:lpstr>74-74</vt:lpstr>
      <vt:lpstr>74-36</vt:lpstr>
      <vt:lpstr>74-36-2405</vt:lpstr>
      <vt:lpstr>74-36-2410</vt:lpstr>
      <vt:lpstr>74-36-2415</vt:lpstr>
      <vt:lpstr>74-36-2416</vt:lpstr>
      <vt:lpstr>74-36-2417</vt:lpstr>
      <vt:lpstr>74-36-2430</vt:lpstr>
      <vt:lpstr>74-36-2440</vt:lpstr>
      <vt:lpstr>74-36-2445</vt:lpstr>
      <vt:lpstr>74-36-2450</vt:lpstr>
      <vt:lpstr>74-36-2455</vt:lpstr>
      <vt:lpstr>74-36-2460</vt:lpstr>
      <vt:lpstr>74-36-2465</vt:lpstr>
      <vt:lpstr>74-36-2470</vt:lpstr>
      <vt:lpstr>74-36-2475</vt:lpstr>
      <vt:lpstr>74-36-2480</vt:lpstr>
      <vt:lpstr>74-36-2485</vt:lpstr>
      <vt:lpstr>78-11</vt:lpstr>
      <vt:lpstr>78-61</vt:lpstr>
      <vt:lpstr>78-62</vt:lpstr>
      <vt:lpstr>82-52</vt:lpstr>
      <vt:lpstr>82-72</vt:lpstr>
      <vt:lpstr>82-73</vt:lpstr>
      <vt:lpstr>82-74</vt:lpstr>
      <vt:lpstr>82-74-2026</vt:lpstr>
      <vt:lpstr>82-74-2034</vt:lpstr>
      <vt:lpstr>82-74-2052</vt:lpstr>
      <vt:lpstr>82-74-2057</vt:lpstr>
      <vt:lpstr>82-75</vt:lpstr>
      <vt:lpstr>82-82</vt:lpstr>
      <vt:lpstr>82-82-2096</vt:lpstr>
      <vt:lpstr>82-82-2097</vt:lpstr>
      <vt:lpstr>82-82-2098</vt:lpstr>
      <vt:lpstr>94-74-9410</vt:lpstr>
      <vt:lpstr>98-15</vt:lpstr>
      <vt:lpstr>Sheet1</vt:lpstr>
      <vt:lpstr>'10-49'!FiscalYear</vt:lpstr>
      <vt:lpstr>'14-52'!FiscalYear</vt:lpstr>
      <vt:lpstr>'16-55'!FiscalYear</vt:lpstr>
      <vt:lpstr>'22-41'!FiscalYear</vt:lpstr>
      <vt:lpstr>'22-55'!FiscalYear</vt:lpstr>
      <vt:lpstr>'22-75'!FiscalYear</vt:lpstr>
      <vt:lpstr>'22-76'!FiscalYear</vt:lpstr>
      <vt:lpstr>'26-16'!FiscalYear</vt:lpstr>
      <vt:lpstr>'26-16-7020'!FiscalYear</vt:lpstr>
      <vt:lpstr>'26-16-7025'!FiscalYear</vt:lpstr>
      <vt:lpstr>'26-16-7030'!FiscalYear</vt:lpstr>
      <vt:lpstr>'26-17'!FiscalYear</vt:lpstr>
      <vt:lpstr>'34-31'!FiscalYear</vt:lpstr>
      <vt:lpstr>'34-32'!FiscalYear</vt:lpstr>
      <vt:lpstr>'34-33'!FiscalYear</vt:lpstr>
      <vt:lpstr>'34-34'!FiscalYear</vt:lpstr>
      <vt:lpstr>'34-35'!FiscalYear</vt:lpstr>
      <vt:lpstr>'42-42'!FiscalYear</vt:lpstr>
      <vt:lpstr>'42-43'!FiscalYear</vt:lpstr>
      <vt:lpstr>'42-44'!FiscalYear</vt:lpstr>
      <vt:lpstr>'42-45'!FiscalYear</vt:lpstr>
      <vt:lpstr>'42-46'!FiscalYear</vt:lpstr>
      <vt:lpstr>'42-47'!FiscalYear</vt:lpstr>
      <vt:lpstr>'46-21'!FiscalYear</vt:lpstr>
      <vt:lpstr>'46-22'!FiscalYear</vt:lpstr>
      <vt:lpstr>'54-23'!FiscalYear</vt:lpstr>
      <vt:lpstr>'54-23-7700'!FiscalYear</vt:lpstr>
      <vt:lpstr>'54-24-7540'!FiscalYear</vt:lpstr>
      <vt:lpstr>'54-26'!FiscalYear</vt:lpstr>
      <vt:lpstr>'54-27-7545'!FiscalYear</vt:lpstr>
      <vt:lpstr>'54-32'!FiscalYear</vt:lpstr>
      <vt:lpstr>'54-32-7601'!FiscalYear</vt:lpstr>
      <vt:lpstr>'54-33-7560'!FiscalYear</vt:lpstr>
      <vt:lpstr>'54-53-7550'!FiscalYear</vt:lpstr>
      <vt:lpstr>'54-55-7580'!FiscalYear</vt:lpstr>
      <vt:lpstr>'62-53'!FiscalYear</vt:lpstr>
      <vt:lpstr>'62-54'!FiscalYear</vt:lpstr>
      <vt:lpstr>'62-74'!FiscalYear</vt:lpstr>
      <vt:lpstr>'66-12'!FiscalYear</vt:lpstr>
      <vt:lpstr>'66-13'!FiscalYear</vt:lpstr>
      <vt:lpstr>'66-18'!FiscalYear</vt:lpstr>
      <vt:lpstr>'66-74'!FiscalYear</vt:lpstr>
      <vt:lpstr>'66-82'!FiscalYear</vt:lpstr>
      <vt:lpstr>'67-14'!FiscalYear</vt:lpstr>
      <vt:lpstr>'67-83-3610'!FiscalYear</vt:lpstr>
      <vt:lpstr>'67-83-3630'!FiscalYear</vt:lpstr>
      <vt:lpstr>'67-83-3640'!FiscalYear</vt:lpstr>
      <vt:lpstr>'67-83-3650'!FiscalYear</vt:lpstr>
      <vt:lpstr>'74-36'!FiscalYear</vt:lpstr>
      <vt:lpstr>'74-36-2405'!FiscalYear</vt:lpstr>
      <vt:lpstr>'74-36-2410'!FiscalYear</vt:lpstr>
      <vt:lpstr>'74-36-2415'!FiscalYear</vt:lpstr>
      <vt:lpstr>'74-36-2416'!FiscalYear</vt:lpstr>
      <vt:lpstr>'74-36-2417'!FiscalYear</vt:lpstr>
      <vt:lpstr>'74-36-2430'!FiscalYear</vt:lpstr>
      <vt:lpstr>'74-36-2440'!FiscalYear</vt:lpstr>
      <vt:lpstr>'74-36-2445'!FiscalYear</vt:lpstr>
      <vt:lpstr>'74-36-2450'!FiscalYear</vt:lpstr>
      <vt:lpstr>'74-36-2455'!FiscalYear</vt:lpstr>
      <vt:lpstr>'74-36-2460'!FiscalYear</vt:lpstr>
      <vt:lpstr>'74-36-2465'!FiscalYear</vt:lpstr>
      <vt:lpstr>'74-36-2470'!FiscalYear</vt:lpstr>
      <vt:lpstr>'74-36-2475'!FiscalYear</vt:lpstr>
      <vt:lpstr>'74-36-2480'!FiscalYear</vt:lpstr>
      <vt:lpstr>'74-36-2485'!FiscalYear</vt:lpstr>
      <vt:lpstr>'74-37'!FiscalYear</vt:lpstr>
      <vt:lpstr>'74-37-2541'!FiscalYear</vt:lpstr>
      <vt:lpstr>'74-74'!FiscalYear</vt:lpstr>
      <vt:lpstr>'78-11'!FiscalYear</vt:lpstr>
      <vt:lpstr>'78-61'!FiscalYear</vt:lpstr>
      <vt:lpstr>'78-62'!FiscalYear</vt:lpstr>
      <vt:lpstr>'82-52'!FiscalYear</vt:lpstr>
      <vt:lpstr>'82-72'!FiscalYear</vt:lpstr>
      <vt:lpstr>'82-73'!FiscalYear</vt:lpstr>
      <vt:lpstr>'82-74'!FiscalYear</vt:lpstr>
      <vt:lpstr>'82-74-2026'!FiscalYear</vt:lpstr>
      <vt:lpstr>'82-74-2034'!FiscalYear</vt:lpstr>
      <vt:lpstr>'82-74-2052'!FiscalYear</vt:lpstr>
      <vt:lpstr>'82-74-2057'!FiscalYear</vt:lpstr>
      <vt:lpstr>'82-75'!FiscalYear</vt:lpstr>
      <vt:lpstr>'82-82'!FiscalYear</vt:lpstr>
      <vt:lpstr>'82-82-2096'!FiscalYear</vt:lpstr>
      <vt:lpstr>'82-82-2097'!FiscalYear</vt:lpstr>
      <vt:lpstr>'82-82-2098'!FiscalYear</vt:lpstr>
      <vt:lpstr>'94-74-9410'!FiscalYear</vt:lpstr>
      <vt:lpstr>'98-15'!FiscalYear</vt:lpstr>
      <vt:lpstr>'10-49'!Print_Titles</vt:lpstr>
      <vt:lpstr>'14-52'!Print_Titles</vt:lpstr>
      <vt:lpstr>'16-55'!Print_Titles</vt:lpstr>
      <vt:lpstr>'22-41'!Print_Titles</vt:lpstr>
      <vt:lpstr>'22-55'!Print_Titles</vt:lpstr>
      <vt:lpstr>'22-75'!Print_Titles</vt:lpstr>
      <vt:lpstr>'22-76'!Print_Titles</vt:lpstr>
      <vt:lpstr>'26-16'!Print_Titles</vt:lpstr>
      <vt:lpstr>'26-16-7020'!Print_Titles</vt:lpstr>
      <vt:lpstr>'26-16-7025'!Print_Titles</vt:lpstr>
      <vt:lpstr>'26-16-7030'!Print_Titles</vt:lpstr>
      <vt:lpstr>'26-17'!Print_Titles</vt:lpstr>
      <vt:lpstr>'34-31'!Print_Titles</vt:lpstr>
      <vt:lpstr>'34-32'!Print_Titles</vt:lpstr>
      <vt:lpstr>'34-33'!Print_Titles</vt:lpstr>
      <vt:lpstr>'34-34'!Print_Titles</vt:lpstr>
      <vt:lpstr>'34-35'!Print_Titles</vt:lpstr>
      <vt:lpstr>'42-42'!Print_Titles</vt:lpstr>
      <vt:lpstr>'42-43'!Print_Titles</vt:lpstr>
      <vt:lpstr>'42-44'!Print_Titles</vt:lpstr>
      <vt:lpstr>'42-45'!Print_Titles</vt:lpstr>
      <vt:lpstr>'42-46'!Print_Titles</vt:lpstr>
      <vt:lpstr>'42-47'!Print_Titles</vt:lpstr>
      <vt:lpstr>'46-21'!Print_Titles</vt:lpstr>
      <vt:lpstr>'46-22'!Print_Titles</vt:lpstr>
      <vt:lpstr>'54-23'!Print_Titles</vt:lpstr>
      <vt:lpstr>'54-23-7700'!Print_Titles</vt:lpstr>
      <vt:lpstr>'54-24-7540'!Print_Titles</vt:lpstr>
      <vt:lpstr>'54-26'!Print_Titles</vt:lpstr>
      <vt:lpstr>'54-27-7545'!Print_Titles</vt:lpstr>
      <vt:lpstr>'54-32'!Print_Titles</vt:lpstr>
      <vt:lpstr>'54-32-7601'!Print_Titles</vt:lpstr>
      <vt:lpstr>'54-33-7560'!Print_Titles</vt:lpstr>
      <vt:lpstr>'54-53-7550'!Print_Titles</vt:lpstr>
      <vt:lpstr>'54-55-7580'!Print_Titles</vt:lpstr>
      <vt:lpstr>'62-53'!Print_Titles</vt:lpstr>
      <vt:lpstr>'62-54'!Print_Titles</vt:lpstr>
      <vt:lpstr>'62-74'!Print_Titles</vt:lpstr>
      <vt:lpstr>'66-12'!Print_Titles</vt:lpstr>
      <vt:lpstr>'66-13'!Print_Titles</vt:lpstr>
      <vt:lpstr>'66-18'!Print_Titles</vt:lpstr>
      <vt:lpstr>'66-74'!Print_Titles</vt:lpstr>
      <vt:lpstr>'66-82'!Print_Titles</vt:lpstr>
      <vt:lpstr>'67-14'!Print_Titles</vt:lpstr>
      <vt:lpstr>'67-83-3610'!Print_Titles</vt:lpstr>
      <vt:lpstr>'67-83-3630'!Print_Titles</vt:lpstr>
      <vt:lpstr>'67-83-3640'!Print_Titles</vt:lpstr>
      <vt:lpstr>'67-83-3650'!Print_Titles</vt:lpstr>
      <vt:lpstr>'74-36'!Print_Titles</vt:lpstr>
      <vt:lpstr>'74-36-2405'!Print_Titles</vt:lpstr>
      <vt:lpstr>'74-36-2410'!Print_Titles</vt:lpstr>
      <vt:lpstr>'74-36-2415'!Print_Titles</vt:lpstr>
      <vt:lpstr>'74-36-2416'!Print_Titles</vt:lpstr>
      <vt:lpstr>'74-36-2417'!Print_Titles</vt:lpstr>
      <vt:lpstr>'74-36-2430'!Print_Titles</vt:lpstr>
      <vt:lpstr>'74-36-2440'!Print_Titles</vt:lpstr>
      <vt:lpstr>'74-36-2445'!Print_Titles</vt:lpstr>
      <vt:lpstr>'74-36-2450'!Print_Titles</vt:lpstr>
      <vt:lpstr>'74-36-2455'!Print_Titles</vt:lpstr>
      <vt:lpstr>'74-36-2460'!Print_Titles</vt:lpstr>
      <vt:lpstr>'74-36-2465'!Print_Titles</vt:lpstr>
      <vt:lpstr>'74-36-2470'!Print_Titles</vt:lpstr>
      <vt:lpstr>'74-36-2475'!Print_Titles</vt:lpstr>
      <vt:lpstr>'74-36-2480'!Print_Titles</vt:lpstr>
      <vt:lpstr>'74-36-2485'!Print_Titles</vt:lpstr>
      <vt:lpstr>'74-37'!Print_Titles</vt:lpstr>
      <vt:lpstr>'74-37-2541'!Print_Titles</vt:lpstr>
      <vt:lpstr>'74-74'!Print_Titles</vt:lpstr>
      <vt:lpstr>'78-11'!Print_Titles</vt:lpstr>
      <vt:lpstr>'78-61'!Print_Titles</vt:lpstr>
      <vt:lpstr>'78-62'!Print_Titles</vt:lpstr>
      <vt:lpstr>'82-52'!Print_Titles</vt:lpstr>
      <vt:lpstr>'82-72'!Print_Titles</vt:lpstr>
      <vt:lpstr>'82-73'!Print_Titles</vt:lpstr>
      <vt:lpstr>'82-74'!Print_Titles</vt:lpstr>
      <vt:lpstr>'82-74-2026'!Print_Titles</vt:lpstr>
      <vt:lpstr>'82-74-2034'!Print_Titles</vt:lpstr>
      <vt:lpstr>'82-74-2052'!Print_Titles</vt:lpstr>
      <vt:lpstr>'82-74-2057'!Print_Titles</vt:lpstr>
      <vt:lpstr>'82-75'!Print_Titles</vt:lpstr>
      <vt:lpstr>'82-82'!Print_Titles</vt:lpstr>
      <vt:lpstr>'82-82-2096'!Print_Titles</vt:lpstr>
      <vt:lpstr>'82-82-2097'!Print_Titles</vt:lpstr>
      <vt:lpstr>'82-82-2098'!Print_Titles</vt:lpstr>
      <vt:lpstr>'94-74-9410'!Print_Titles</vt:lpstr>
      <vt:lpstr>'98-15'!Print_Titles</vt:lpstr>
    </vt:vector>
  </TitlesOfParts>
  <Company>Office of Treasury Technology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Meek</dc:creator>
  <cp:lastModifiedBy>Barby, Trish</cp:lastModifiedBy>
  <cp:lastPrinted>2015-03-24T16:35:26Z</cp:lastPrinted>
  <dcterms:created xsi:type="dcterms:W3CDTF">2015-03-24T13:09:07Z</dcterms:created>
  <dcterms:modified xsi:type="dcterms:W3CDTF">2015-03-25T17:32:23Z</dcterms:modified>
</cp:coreProperties>
</file>